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Files\Planning\6 Municipal Requests\PropertyTaxAssessment\"/>
    </mc:Choice>
  </mc:AlternateContent>
  <bookViews>
    <workbookView xWindow="0" yWindow="0" windowWidth="28800" windowHeight="12570" activeTab="2"/>
  </bookViews>
  <sheets>
    <sheet name="MedianIncome_2011-2015" sheetId="1" r:id="rId1"/>
    <sheet name="FY 2015 Mill Rates" sheetId="2" r:id="rId2"/>
    <sheet name="GISTable" sheetId="3" r:id="rId3"/>
  </sheets>
  <externalReferences>
    <externalReference r:id="rId4"/>
  </externalReferences>
  <definedNames>
    <definedName name="_xlnm._FilterDatabase" localSheetId="1" hidden="1">'FY 2015 Mill Rates'!$B$1:$G$1</definedName>
  </definedNames>
  <calcPr calcId="171027"/>
</workbook>
</file>

<file path=xl/calcChain.xml><?xml version="1.0" encoding="utf-8"?>
<calcChain xmlns="http://schemas.openxmlformats.org/spreadsheetml/2006/main">
  <c r="V2" i="1" l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W125" i="1" s="1"/>
  <c r="U126" i="1"/>
  <c r="U127" i="1"/>
  <c r="U128" i="1"/>
  <c r="U129" i="1"/>
  <c r="U130" i="1"/>
  <c r="U131" i="1"/>
  <c r="U132" i="1"/>
  <c r="U133" i="1"/>
  <c r="W133" i="1" s="1"/>
  <c r="U134" i="1"/>
  <c r="U135" i="1"/>
  <c r="U136" i="1"/>
  <c r="U137" i="1"/>
  <c r="U138" i="1"/>
  <c r="U139" i="1"/>
  <c r="U140" i="1"/>
  <c r="U141" i="1"/>
  <c r="W141" i="1" s="1"/>
  <c r="U142" i="1"/>
  <c r="U143" i="1"/>
  <c r="U144" i="1"/>
  <c r="U145" i="1"/>
  <c r="U146" i="1"/>
  <c r="U147" i="1"/>
  <c r="U148" i="1"/>
  <c r="U149" i="1"/>
  <c r="W149" i="1" s="1"/>
  <c r="U150" i="1"/>
  <c r="U151" i="1"/>
  <c r="U152" i="1"/>
  <c r="U153" i="1"/>
  <c r="U154" i="1"/>
  <c r="U155" i="1"/>
  <c r="U156" i="1"/>
  <c r="U157" i="1"/>
  <c r="W157" i="1" s="1"/>
  <c r="U158" i="1"/>
  <c r="U159" i="1"/>
  <c r="U160" i="1"/>
  <c r="U161" i="1"/>
  <c r="U162" i="1"/>
  <c r="U163" i="1"/>
  <c r="U164" i="1"/>
  <c r="U165" i="1"/>
  <c r="W165" i="1" s="1"/>
  <c r="U166" i="1"/>
  <c r="U167" i="1"/>
  <c r="U168" i="1"/>
  <c r="U169" i="1"/>
  <c r="U170" i="1"/>
  <c r="X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W170" i="1" l="1"/>
  <c r="Y170" i="1" s="1"/>
  <c r="W162" i="1"/>
  <c r="Y162" i="1" s="1"/>
  <c r="W154" i="1"/>
  <c r="W146" i="1"/>
  <c r="W138" i="1"/>
  <c r="Y138" i="1" s="1"/>
  <c r="W130" i="1"/>
  <c r="Y130" i="1" s="1"/>
  <c r="W167" i="1"/>
  <c r="Y167" i="1" s="1"/>
  <c r="W159" i="1"/>
  <c r="Y159" i="1" s="1"/>
  <c r="W151" i="1"/>
  <c r="Y151" i="1" s="1"/>
  <c r="W143" i="1"/>
  <c r="Y143" i="1" s="1"/>
  <c r="W135" i="1"/>
  <c r="Y135" i="1" s="1"/>
  <c r="W127" i="1"/>
  <c r="Y127" i="1" s="1"/>
  <c r="W119" i="1"/>
  <c r="Y119" i="1" s="1"/>
  <c r="W111" i="1"/>
  <c r="Y111" i="1" s="1"/>
  <c r="W103" i="1"/>
  <c r="Y103" i="1" s="1"/>
  <c r="W95" i="1"/>
  <c r="Y95" i="1" s="1"/>
  <c r="W87" i="1"/>
  <c r="Y87" i="1" s="1"/>
  <c r="W79" i="1"/>
  <c r="Y79" i="1" s="1"/>
  <c r="W71" i="1"/>
  <c r="Y71" i="1" s="1"/>
  <c r="W63" i="1"/>
  <c r="Y63" i="1" s="1"/>
  <c r="W55" i="1"/>
  <c r="Y55" i="1" s="1"/>
  <c r="W47" i="1"/>
  <c r="Y47" i="1" s="1"/>
  <c r="W39" i="1"/>
  <c r="Y39" i="1" s="1"/>
  <c r="W31" i="1"/>
  <c r="Y31" i="1" s="1"/>
  <c r="W23" i="1"/>
  <c r="Y23" i="1" s="1"/>
  <c r="W15" i="1"/>
  <c r="Y15" i="1" s="1"/>
  <c r="W7" i="1"/>
  <c r="W122" i="1"/>
  <c r="Y122" i="1" s="1"/>
  <c r="W114" i="1"/>
  <c r="Y114" i="1" s="1"/>
  <c r="W106" i="1"/>
  <c r="Y106" i="1" s="1"/>
  <c r="W98" i="1"/>
  <c r="Y98" i="1" s="1"/>
  <c r="W90" i="1"/>
  <c r="Y90" i="1" s="1"/>
  <c r="W82" i="1"/>
  <c r="Y82" i="1" s="1"/>
  <c r="W74" i="1"/>
  <c r="Y74" i="1" s="1"/>
  <c r="W66" i="1"/>
  <c r="Y66" i="1" s="1"/>
  <c r="W58" i="1"/>
  <c r="Y58" i="1" s="1"/>
  <c r="W50" i="1"/>
  <c r="Y50" i="1" s="1"/>
  <c r="W42" i="1"/>
  <c r="Y42" i="1" s="1"/>
  <c r="W34" i="1"/>
  <c r="Y34" i="1" s="1"/>
  <c r="W26" i="1"/>
  <c r="Y26" i="1" s="1"/>
  <c r="W18" i="1"/>
  <c r="Y18" i="1" s="1"/>
  <c r="W10" i="1"/>
  <c r="Y10" i="1" s="1"/>
  <c r="W2" i="1"/>
  <c r="Y2" i="1" s="1"/>
  <c r="W117" i="1"/>
  <c r="Y117" i="1" s="1"/>
  <c r="W109" i="1"/>
  <c r="Y109" i="1" s="1"/>
  <c r="W101" i="1"/>
  <c r="Y101" i="1" s="1"/>
  <c r="W93" i="1"/>
  <c r="Y93" i="1" s="1"/>
  <c r="W85" i="1"/>
  <c r="Y85" i="1" s="1"/>
  <c r="W77" i="1"/>
  <c r="Y77" i="1" s="1"/>
  <c r="W69" i="1"/>
  <c r="Y69" i="1" s="1"/>
  <c r="W61" i="1"/>
  <c r="W53" i="1"/>
  <c r="Y53" i="1" s="1"/>
  <c r="W45" i="1"/>
  <c r="W37" i="1"/>
  <c r="Y37" i="1" s="1"/>
  <c r="W29" i="1"/>
  <c r="Y29" i="1" s="1"/>
  <c r="W21" i="1"/>
  <c r="Y21" i="1" s="1"/>
  <c r="W13" i="1"/>
  <c r="Y13" i="1" s="1"/>
  <c r="W5" i="1"/>
  <c r="Y5" i="1" s="1"/>
  <c r="Y7" i="1"/>
  <c r="W168" i="1"/>
  <c r="Y168" i="1" s="1"/>
  <c r="W160" i="1"/>
  <c r="Y160" i="1" s="1"/>
  <c r="W152" i="1"/>
  <c r="Y152" i="1" s="1"/>
  <c r="W144" i="1"/>
  <c r="Y144" i="1" s="1"/>
  <c r="W136" i="1"/>
  <c r="Y136" i="1" s="1"/>
  <c r="W128" i="1"/>
  <c r="Y128" i="1" s="1"/>
  <c r="Y165" i="1"/>
  <c r="Y157" i="1"/>
  <c r="Y149" i="1"/>
  <c r="Y141" i="1"/>
  <c r="Y133" i="1"/>
  <c r="Y125" i="1"/>
  <c r="Y61" i="1"/>
  <c r="Y45" i="1"/>
  <c r="Y154" i="1"/>
  <c r="Y146" i="1"/>
  <c r="AA146" i="1" s="1"/>
  <c r="W120" i="1"/>
  <c r="Y120" i="1" s="1"/>
  <c r="W112" i="1"/>
  <c r="Y112" i="1" s="1"/>
  <c r="W104" i="1"/>
  <c r="Y104" i="1" s="1"/>
  <c r="W96" i="1"/>
  <c r="Y96" i="1" s="1"/>
  <c r="W88" i="1"/>
  <c r="Y88" i="1" s="1"/>
  <c r="W80" i="1"/>
  <c r="Y80" i="1" s="1"/>
  <c r="W72" i="1"/>
  <c r="Y72" i="1" s="1"/>
  <c r="W64" i="1"/>
  <c r="Y64" i="1" s="1"/>
  <c r="W56" i="1"/>
  <c r="Y56" i="1" s="1"/>
  <c r="W48" i="1"/>
  <c r="Y48" i="1" s="1"/>
  <c r="W40" i="1"/>
  <c r="Y40" i="1" s="1"/>
  <c r="W32" i="1"/>
  <c r="Y32" i="1" s="1"/>
  <c r="AA32" i="1" s="1"/>
  <c r="W24" i="1"/>
  <c r="Y24" i="1" s="1"/>
  <c r="W16" i="1"/>
  <c r="Y16" i="1" s="1"/>
  <c r="W8" i="1"/>
  <c r="Y8" i="1" s="1"/>
  <c r="W164" i="1"/>
  <c r="Y164" i="1" s="1"/>
  <c r="W156" i="1"/>
  <c r="Y156" i="1" s="1"/>
  <c r="W148" i="1"/>
  <c r="Y148" i="1" s="1"/>
  <c r="W140" i="1"/>
  <c r="Y140" i="1" s="1"/>
  <c r="W132" i="1"/>
  <c r="Y132" i="1" s="1"/>
  <c r="W124" i="1"/>
  <c r="Y124" i="1" s="1"/>
  <c r="AA124" i="1" s="1"/>
  <c r="W116" i="1"/>
  <c r="Y116" i="1" s="1"/>
  <c r="W108" i="1"/>
  <c r="Y108" i="1" s="1"/>
  <c r="W100" i="1"/>
  <c r="Y100" i="1" s="1"/>
  <c r="W92" i="1"/>
  <c r="Y92" i="1" s="1"/>
  <c r="W84" i="1"/>
  <c r="Y84" i="1" s="1"/>
  <c r="W76" i="1"/>
  <c r="Y76" i="1" s="1"/>
  <c r="W68" i="1"/>
  <c r="Y68" i="1" s="1"/>
  <c r="W60" i="1"/>
  <c r="Y60" i="1" s="1"/>
  <c r="W166" i="1"/>
  <c r="Y166" i="1" s="1"/>
  <c r="W158" i="1"/>
  <c r="Y158" i="1" s="1"/>
  <c r="W150" i="1"/>
  <c r="Y150" i="1" s="1"/>
  <c r="W142" i="1"/>
  <c r="Y142" i="1" s="1"/>
  <c r="W134" i="1"/>
  <c r="Y134" i="1" s="1"/>
  <c r="W126" i="1"/>
  <c r="Y126" i="1" s="1"/>
  <c r="W118" i="1"/>
  <c r="Y118" i="1" s="1"/>
  <c r="W110" i="1"/>
  <c r="Y110" i="1" s="1"/>
  <c r="W102" i="1"/>
  <c r="Y102" i="1" s="1"/>
  <c r="W94" i="1"/>
  <c r="Y94" i="1" s="1"/>
  <c r="W86" i="1"/>
  <c r="Y86" i="1" s="1"/>
  <c r="W78" i="1"/>
  <c r="Y78" i="1" s="1"/>
  <c r="W70" i="1"/>
  <c r="Y70" i="1" s="1"/>
  <c r="W62" i="1"/>
  <c r="Y62" i="1" s="1"/>
  <c r="W54" i="1"/>
  <c r="Y54" i="1" s="1"/>
  <c r="W46" i="1"/>
  <c r="Y46" i="1" s="1"/>
  <c r="W38" i="1"/>
  <c r="Y38" i="1" s="1"/>
  <c r="W30" i="1"/>
  <c r="Y30" i="1" s="1"/>
  <c r="W22" i="1"/>
  <c r="Y22" i="1" s="1"/>
  <c r="W14" i="1"/>
  <c r="Y14" i="1" s="1"/>
  <c r="W6" i="1"/>
  <c r="Y6" i="1" s="1"/>
  <c r="W52" i="1"/>
  <c r="Y52" i="1" s="1"/>
  <c r="W44" i="1"/>
  <c r="Y44" i="1" s="1"/>
  <c r="W36" i="1"/>
  <c r="Y36" i="1" s="1"/>
  <c r="W28" i="1"/>
  <c r="Y28" i="1" s="1"/>
  <c r="W20" i="1"/>
  <c r="Y20" i="1" s="1"/>
  <c r="W12" i="1"/>
  <c r="Y12" i="1" s="1"/>
  <c r="W4" i="1"/>
  <c r="Y4" i="1" s="1"/>
  <c r="W163" i="1"/>
  <c r="Y163" i="1" s="1"/>
  <c r="W155" i="1"/>
  <c r="Y155" i="1" s="1"/>
  <c r="W147" i="1"/>
  <c r="Y147" i="1" s="1"/>
  <c r="W139" i="1"/>
  <c r="Y139" i="1" s="1"/>
  <c r="W131" i="1"/>
  <c r="Y131" i="1" s="1"/>
  <c r="W123" i="1"/>
  <c r="Y123" i="1" s="1"/>
  <c r="W115" i="1"/>
  <c r="Y115" i="1" s="1"/>
  <c r="W107" i="1"/>
  <c r="Y107" i="1" s="1"/>
  <c r="W99" i="1"/>
  <c r="Y99" i="1" s="1"/>
  <c r="W91" i="1"/>
  <c r="Y91" i="1" s="1"/>
  <c r="W83" i="1"/>
  <c r="Y83" i="1" s="1"/>
  <c r="W75" i="1"/>
  <c r="Y75" i="1" s="1"/>
  <c r="W67" i="1"/>
  <c r="Y67" i="1" s="1"/>
  <c r="W59" i="1"/>
  <c r="Y59" i="1" s="1"/>
  <c r="W51" i="1"/>
  <c r="Y51" i="1" s="1"/>
  <c r="W43" i="1"/>
  <c r="Y43" i="1" s="1"/>
  <c r="W35" i="1"/>
  <c r="Y35" i="1" s="1"/>
  <c r="W27" i="1"/>
  <c r="Y27" i="1" s="1"/>
  <c r="W19" i="1"/>
  <c r="Y19" i="1" s="1"/>
  <c r="W11" i="1"/>
  <c r="Y11" i="1" s="1"/>
  <c r="W3" i="1"/>
  <c r="Y3" i="1" s="1"/>
  <c r="W169" i="1"/>
  <c r="Y169" i="1" s="1"/>
  <c r="W161" i="1"/>
  <c r="Y161" i="1" s="1"/>
  <c r="W153" i="1"/>
  <c r="Y153" i="1" s="1"/>
  <c r="W145" i="1"/>
  <c r="Y145" i="1" s="1"/>
  <c r="W137" i="1"/>
  <c r="Y137" i="1" s="1"/>
  <c r="W129" i="1"/>
  <c r="Y129" i="1" s="1"/>
  <c r="W121" i="1"/>
  <c r="Y121" i="1" s="1"/>
  <c r="W113" i="1"/>
  <c r="Y113" i="1" s="1"/>
  <c r="AA113" i="1" s="1"/>
  <c r="W105" i="1"/>
  <c r="Y105" i="1" s="1"/>
  <c r="W97" i="1"/>
  <c r="Y97" i="1" s="1"/>
  <c r="W89" i="1"/>
  <c r="Y89" i="1" s="1"/>
  <c r="W81" i="1"/>
  <c r="Y81" i="1" s="1"/>
  <c r="W73" i="1"/>
  <c r="Y73" i="1" s="1"/>
  <c r="W65" i="1"/>
  <c r="Y65" i="1" s="1"/>
  <c r="W57" i="1"/>
  <c r="Y57" i="1" s="1"/>
  <c r="W49" i="1"/>
  <c r="Y49" i="1" s="1"/>
  <c r="W41" i="1"/>
  <c r="Y41" i="1" s="1"/>
  <c r="W33" i="1"/>
  <c r="Y33" i="1" s="1"/>
  <c r="W25" i="1"/>
  <c r="Y25" i="1" s="1"/>
  <c r="W17" i="1"/>
  <c r="Y17" i="1" s="1"/>
  <c r="W9" i="1"/>
  <c r="Y9" i="1" s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AA58" i="1" l="1"/>
  <c r="AB58" i="1" s="1"/>
  <c r="AA122" i="1"/>
  <c r="AB122" i="1" s="1"/>
  <c r="AA73" i="1"/>
  <c r="AB73" i="1" s="1"/>
  <c r="AA27" i="1"/>
  <c r="AB27" i="1" s="1"/>
  <c r="AA155" i="1"/>
  <c r="AB155" i="1" s="1"/>
  <c r="AA62" i="1"/>
  <c r="AB62" i="1" s="1"/>
  <c r="AA76" i="1"/>
  <c r="AB76" i="1" s="1"/>
  <c r="AA40" i="1"/>
  <c r="AB40" i="1" s="1"/>
  <c r="AA104" i="1"/>
  <c r="AB104" i="1" s="1"/>
  <c r="AA141" i="1"/>
  <c r="AB141" i="1" s="1"/>
  <c r="AA160" i="1"/>
  <c r="AB160" i="1" s="1"/>
  <c r="AA21" i="1"/>
  <c r="AB21" i="1" s="1"/>
  <c r="AA85" i="1"/>
  <c r="AB85" i="1" s="1"/>
  <c r="AA26" i="1"/>
  <c r="AB26" i="1" s="1"/>
  <c r="AA90" i="1"/>
  <c r="AB90" i="1" s="1"/>
  <c r="AA31" i="1"/>
  <c r="AB31" i="1" s="1"/>
  <c r="AA159" i="1"/>
  <c r="AB159" i="1" s="1"/>
  <c r="AA17" i="1"/>
  <c r="AB17" i="1" s="1"/>
  <c r="AA81" i="1"/>
  <c r="AB81" i="1" s="1"/>
  <c r="AA145" i="1"/>
  <c r="AB145" i="1" s="1"/>
  <c r="AA35" i="1"/>
  <c r="AB35" i="1" s="1"/>
  <c r="AA99" i="1"/>
  <c r="AB99" i="1" s="1"/>
  <c r="AA163" i="1"/>
  <c r="AB163" i="1" s="1"/>
  <c r="AA6" i="1"/>
  <c r="AB6" i="1" s="1"/>
  <c r="AA70" i="1"/>
  <c r="AB70" i="1" s="1"/>
  <c r="AA134" i="1"/>
  <c r="AB134" i="1" s="1"/>
  <c r="AA84" i="1"/>
  <c r="AB84" i="1" s="1"/>
  <c r="AA148" i="1"/>
  <c r="AB148" i="1" s="1"/>
  <c r="AA48" i="1"/>
  <c r="AB48" i="1" s="1"/>
  <c r="AA112" i="1"/>
  <c r="AB112" i="1" s="1"/>
  <c r="AA154" i="1"/>
  <c r="AB154" i="1" s="1"/>
  <c r="AA149" i="1"/>
  <c r="AB149" i="1" s="1"/>
  <c r="AA168" i="1"/>
  <c r="AB168" i="1" s="1"/>
  <c r="AA9" i="1"/>
  <c r="AB9" i="1" s="1"/>
  <c r="AA137" i="1"/>
  <c r="AB137" i="1" s="1"/>
  <c r="AA91" i="1"/>
  <c r="AB91" i="1" s="1"/>
  <c r="AA52" i="1"/>
  <c r="AB52" i="1" s="1"/>
  <c r="AA126" i="1"/>
  <c r="AB126" i="1" s="1"/>
  <c r="AA140" i="1"/>
  <c r="AB140" i="1" s="1"/>
  <c r="AA95" i="1"/>
  <c r="AB95" i="1" s="1"/>
  <c r="AA25" i="1"/>
  <c r="AB25" i="1" s="1"/>
  <c r="AA89" i="1"/>
  <c r="AB89" i="1" s="1"/>
  <c r="AA153" i="1"/>
  <c r="AB153" i="1" s="1"/>
  <c r="AA43" i="1"/>
  <c r="AB43" i="1" s="1"/>
  <c r="AA107" i="1"/>
  <c r="AB107" i="1" s="1"/>
  <c r="AA4" i="1"/>
  <c r="AB4" i="1" s="1"/>
  <c r="AA14" i="1"/>
  <c r="AB14" i="1" s="1"/>
  <c r="AA78" i="1"/>
  <c r="AB78" i="1" s="1"/>
  <c r="AA142" i="1"/>
  <c r="AB142" i="1" s="1"/>
  <c r="AA92" i="1"/>
  <c r="AB92" i="1" s="1"/>
  <c r="AA156" i="1"/>
  <c r="AB156" i="1" s="1"/>
  <c r="AA56" i="1"/>
  <c r="AB56" i="1" s="1"/>
  <c r="AA120" i="1"/>
  <c r="AB120" i="1" s="1"/>
  <c r="AA29" i="1"/>
  <c r="AB29" i="1" s="1"/>
  <c r="AA157" i="1"/>
  <c r="AB157" i="1" s="1"/>
  <c r="AA7" i="1"/>
  <c r="AB7" i="1" s="1"/>
  <c r="AA37" i="1"/>
  <c r="AB37" i="1" s="1"/>
  <c r="AA101" i="1"/>
  <c r="AB101" i="1" s="1"/>
  <c r="AA42" i="1"/>
  <c r="AB42" i="1" s="1"/>
  <c r="AA106" i="1"/>
  <c r="AB106" i="1" s="1"/>
  <c r="AA47" i="1"/>
  <c r="AB47" i="1" s="1"/>
  <c r="AA111" i="1"/>
  <c r="AB111" i="1" s="1"/>
  <c r="AA130" i="1"/>
  <c r="AB130" i="1" s="1"/>
  <c r="AA33" i="1"/>
  <c r="AB33" i="1" s="1"/>
  <c r="AA97" i="1"/>
  <c r="AB97" i="1" s="1"/>
  <c r="AA161" i="1"/>
  <c r="AB161" i="1" s="1"/>
  <c r="AA51" i="1"/>
  <c r="AB51" i="1" s="1"/>
  <c r="AA115" i="1"/>
  <c r="AB115" i="1" s="1"/>
  <c r="AA12" i="1"/>
  <c r="AB12" i="1" s="1"/>
  <c r="AA22" i="1"/>
  <c r="AB22" i="1" s="1"/>
  <c r="AA86" i="1"/>
  <c r="AB86" i="1" s="1"/>
  <c r="AA150" i="1"/>
  <c r="AB150" i="1" s="1"/>
  <c r="AA100" i="1"/>
  <c r="AB100" i="1" s="1"/>
  <c r="AA164" i="1"/>
  <c r="AB164" i="1" s="1"/>
  <c r="AA64" i="1"/>
  <c r="AB64" i="1" s="1"/>
  <c r="AA34" i="1"/>
  <c r="AB34" i="1" s="1"/>
  <c r="AA45" i="1"/>
  <c r="AB45" i="1" s="1"/>
  <c r="AA165" i="1"/>
  <c r="AB165" i="1" s="1"/>
  <c r="AA39" i="1"/>
  <c r="AB39" i="1" s="1"/>
  <c r="AA109" i="1"/>
  <c r="AB109" i="1" s="1"/>
  <c r="AA114" i="1"/>
  <c r="AB114" i="1" s="1"/>
  <c r="AA55" i="1"/>
  <c r="AB55" i="1" s="1"/>
  <c r="AA119" i="1"/>
  <c r="AB119" i="1" s="1"/>
  <c r="AA138" i="1"/>
  <c r="AB138" i="1" s="1"/>
  <c r="AA57" i="1"/>
  <c r="AB57" i="1" s="1"/>
  <c r="AA41" i="1"/>
  <c r="AB41" i="1" s="1"/>
  <c r="AA169" i="1"/>
  <c r="AB169" i="1" s="1"/>
  <c r="AA123" i="1"/>
  <c r="AB123" i="1" s="1"/>
  <c r="AA20" i="1"/>
  <c r="AB20" i="1" s="1"/>
  <c r="AA30" i="1"/>
  <c r="AB30" i="1" s="1"/>
  <c r="AA158" i="1"/>
  <c r="AB158" i="1" s="1"/>
  <c r="AA108" i="1"/>
  <c r="AB108" i="1" s="1"/>
  <c r="AA8" i="1"/>
  <c r="AB8" i="1" s="1"/>
  <c r="AA72" i="1"/>
  <c r="AB72" i="1" s="1"/>
  <c r="AA50" i="1"/>
  <c r="AB50" i="1" s="1"/>
  <c r="AA61" i="1"/>
  <c r="AB61" i="1" s="1"/>
  <c r="AA128" i="1"/>
  <c r="AB128" i="1" s="1"/>
  <c r="AA103" i="1"/>
  <c r="AB103" i="1" s="1"/>
  <c r="AA53" i="1"/>
  <c r="AB53" i="1" s="1"/>
  <c r="AA117" i="1"/>
  <c r="AB117" i="1" s="1"/>
  <c r="AA63" i="1"/>
  <c r="AB63" i="1" s="1"/>
  <c r="AA127" i="1"/>
  <c r="AB127" i="1" s="1"/>
  <c r="AA105" i="1"/>
  <c r="AB105" i="1" s="1"/>
  <c r="AA59" i="1"/>
  <c r="AB59" i="1" s="1"/>
  <c r="AA94" i="1"/>
  <c r="AB94" i="1" s="1"/>
  <c r="AA49" i="1"/>
  <c r="AB49" i="1" s="1"/>
  <c r="AA3" i="1"/>
  <c r="AB3" i="1" s="1"/>
  <c r="AA67" i="1"/>
  <c r="AB67" i="1" s="1"/>
  <c r="AA131" i="1"/>
  <c r="AB131" i="1" s="1"/>
  <c r="AA28" i="1"/>
  <c r="AB28" i="1" s="1"/>
  <c r="AA38" i="1"/>
  <c r="AB38" i="1" s="1"/>
  <c r="AA102" i="1"/>
  <c r="AB102" i="1" s="1"/>
  <c r="AA166" i="1"/>
  <c r="AB166" i="1" s="1"/>
  <c r="AA116" i="1"/>
  <c r="AB116" i="1" s="1"/>
  <c r="AA16" i="1"/>
  <c r="AB16" i="1" s="1"/>
  <c r="AA80" i="1"/>
  <c r="AB80" i="1" s="1"/>
  <c r="AA93" i="1"/>
  <c r="AB93" i="1" s="1"/>
  <c r="AA136" i="1"/>
  <c r="AB136" i="1" s="1"/>
  <c r="AA167" i="1"/>
  <c r="AB167" i="1" s="1"/>
  <c r="AA2" i="1"/>
  <c r="AB2" i="1" s="1"/>
  <c r="AA66" i="1"/>
  <c r="AB66" i="1" s="1"/>
  <c r="AA71" i="1"/>
  <c r="AB71" i="1" s="1"/>
  <c r="AA135" i="1"/>
  <c r="AB135" i="1" s="1"/>
  <c r="AA139" i="1"/>
  <c r="AB139" i="1" s="1"/>
  <c r="AA36" i="1"/>
  <c r="AB36" i="1" s="1"/>
  <c r="AA46" i="1"/>
  <c r="AB46" i="1" s="1"/>
  <c r="AA110" i="1"/>
  <c r="AB110" i="1" s="1"/>
  <c r="AA60" i="1"/>
  <c r="AB60" i="1" s="1"/>
  <c r="AA24" i="1"/>
  <c r="AB24" i="1" s="1"/>
  <c r="AA88" i="1"/>
  <c r="AB88" i="1" s="1"/>
  <c r="AA98" i="1"/>
  <c r="AB98" i="1" s="1"/>
  <c r="AA125" i="1"/>
  <c r="AB125" i="1" s="1"/>
  <c r="AA144" i="1"/>
  <c r="AB144" i="1" s="1"/>
  <c r="AA5" i="1"/>
  <c r="AB5" i="1" s="1"/>
  <c r="AA69" i="1"/>
  <c r="AB69" i="1" s="1"/>
  <c r="AA10" i="1"/>
  <c r="AB10" i="1" s="1"/>
  <c r="AA74" i="1"/>
  <c r="AB74" i="1" s="1"/>
  <c r="AA15" i="1"/>
  <c r="AB15" i="1" s="1"/>
  <c r="AA79" i="1"/>
  <c r="AB79" i="1" s="1"/>
  <c r="AA143" i="1"/>
  <c r="AB143" i="1" s="1"/>
  <c r="AA162" i="1"/>
  <c r="AB162" i="1" s="1"/>
  <c r="AA121" i="1"/>
  <c r="AB121" i="1" s="1"/>
  <c r="AA11" i="1"/>
  <c r="AB11" i="1" s="1"/>
  <c r="AA75" i="1"/>
  <c r="AB75" i="1" s="1"/>
  <c r="AA65" i="1"/>
  <c r="AB65" i="1" s="1"/>
  <c r="AA129" i="1"/>
  <c r="AB129" i="1" s="1"/>
  <c r="AA19" i="1"/>
  <c r="AB19" i="1" s="1"/>
  <c r="AA83" i="1"/>
  <c r="AB83" i="1" s="1"/>
  <c r="AA147" i="1"/>
  <c r="AB147" i="1" s="1"/>
  <c r="AA44" i="1"/>
  <c r="AB44" i="1" s="1"/>
  <c r="AA54" i="1"/>
  <c r="AB54" i="1" s="1"/>
  <c r="AA118" i="1"/>
  <c r="AB118" i="1" s="1"/>
  <c r="AA68" i="1"/>
  <c r="AB68" i="1" s="1"/>
  <c r="AA132" i="1"/>
  <c r="AB132" i="1" s="1"/>
  <c r="AA96" i="1"/>
  <c r="AB96" i="1" s="1"/>
  <c r="AA133" i="1"/>
  <c r="AB133" i="1" s="1"/>
  <c r="AA152" i="1"/>
  <c r="AB152" i="1" s="1"/>
  <c r="AA13" i="1"/>
  <c r="AB13" i="1" s="1"/>
  <c r="AA77" i="1"/>
  <c r="AB77" i="1" s="1"/>
  <c r="AA18" i="1"/>
  <c r="AB18" i="1" s="1"/>
  <c r="AA82" i="1"/>
  <c r="AB82" i="1" s="1"/>
  <c r="AA23" i="1"/>
  <c r="AB23" i="1" s="1"/>
  <c r="AA87" i="1"/>
  <c r="AB87" i="1" s="1"/>
  <c r="AA151" i="1"/>
  <c r="AB151" i="1" s="1"/>
  <c r="AA170" i="1"/>
  <c r="AB170" i="1" s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AC142" i="1" l="1"/>
  <c r="AD142" i="1" s="1"/>
  <c r="AC146" i="1"/>
  <c r="AC150" i="1"/>
  <c r="AD150" i="1" s="1"/>
  <c r="AC151" i="1"/>
  <c r="AD151" i="1" s="1"/>
  <c r="AC158" i="1"/>
  <c r="AD158" i="1" s="1"/>
  <c r="AC162" i="1"/>
  <c r="AD162" i="1" s="1"/>
  <c r="AC166" i="1"/>
  <c r="AD166" i="1" s="1"/>
  <c r="AC170" i="1"/>
  <c r="AD170" i="1" s="1"/>
  <c r="J2" i="1"/>
  <c r="N2" i="1" s="1"/>
  <c r="J3" i="1"/>
  <c r="N3" i="1" s="1"/>
  <c r="J4" i="1"/>
  <c r="N4" i="1" s="1"/>
  <c r="J5" i="1"/>
  <c r="N5" i="1" s="1"/>
  <c r="J6" i="1"/>
  <c r="N6" i="1" s="1"/>
  <c r="J7" i="1"/>
  <c r="N7" i="1" s="1"/>
  <c r="J8" i="1"/>
  <c r="N8" i="1" s="1"/>
  <c r="J9" i="1"/>
  <c r="N9" i="1" s="1"/>
  <c r="J10" i="1"/>
  <c r="N10" i="1" s="1"/>
  <c r="J11" i="1"/>
  <c r="N11" i="1" s="1"/>
  <c r="J12" i="1"/>
  <c r="N12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J29" i="1"/>
  <c r="N29" i="1" s="1"/>
  <c r="J30" i="1"/>
  <c r="N30" i="1" s="1"/>
  <c r="J31" i="1"/>
  <c r="N31" i="1" s="1"/>
  <c r="J32" i="1"/>
  <c r="N32" i="1" s="1"/>
  <c r="J33" i="1"/>
  <c r="N33" i="1" s="1"/>
  <c r="J34" i="1"/>
  <c r="N34" i="1" s="1"/>
  <c r="J35" i="1"/>
  <c r="N35" i="1" s="1"/>
  <c r="J36" i="1"/>
  <c r="N36" i="1" s="1"/>
  <c r="J37" i="1"/>
  <c r="N37" i="1" s="1"/>
  <c r="J38" i="1"/>
  <c r="N38" i="1" s="1"/>
  <c r="J39" i="1"/>
  <c r="N39" i="1" s="1"/>
  <c r="J40" i="1"/>
  <c r="N40" i="1" s="1"/>
  <c r="J41" i="1"/>
  <c r="N41" i="1" s="1"/>
  <c r="J42" i="1"/>
  <c r="N42" i="1" s="1"/>
  <c r="J43" i="1"/>
  <c r="N43" i="1" s="1"/>
  <c r="J44" i="1"/>
  <c r="N44" i="1" s="1"/>
  <c r="J45" i="1"/>
  <c r="N45" i="1" s="1"/>
  <c r="J46" i="1"/>
  <c r="N46" i="1" s="1"/>
  <c r="J47" i="1"/>
  <c r="N47" i="1" s="1"/>
  <c r="J48" i="1"/>
  <c r="N48" i="1" s="1"/>
  <c r="J49" i="1"/>
  <c r="N49" i="1" s="1"/>
  <c r="J50" i="1"/>
  <c r="N50" i="1" s="1"/>
  <c r="J51" i="1"/>
  <c r="N51" i="1" s="1"/>
  <c r="J52" i="1"/>
  <c r="N52" i="1" s="1"/>
  <c r="J53" i="1"/>
  <c r="N53" i="1" s="1"/>
  <c r="J54" i="1"/>
  <c r="N54" i="1" s="1"/>
  <c r="J55" i="1"/>
  <c r="N55" i="1" s="1"/>
  <c r="J56" i="1"/>
  <c r="N56" i="1" s="1"/>
  <c r="J57" i="1"/>
  <c r="N57" i="1" s="1"/>
  <c r="J58" i="1"/>
  <c r="N58" i="1" s="1"/>
  <c r="J59" i="1"/>
  <c r="N59" i="1" s="1"/>
  <c r="J60" i="1"/>
  <c r="N60" i="1" s="1"/>
  <c r="J61" i="1"/>
  <c r="N61" i="1" s="1"/>
  <c r="J62" i="1"/>
  <c r="N62" i="1" s="1"/>
  <c r="J63" i="1"/>
  <c r="N63" i="1" s="1"/>
  <c r="J64" i="1"/>
  <c r="N64" i="1" s="1"/>
  <c r="J65" i="1"/>
  <c r="N65" i="1" s="1"/>
  <c r="J66" i="1"/>
  <c r="N66" i="1" s="1"/>
  <c r="J67" i="1"/>
  <c r="N67" i="1" s="1"/>
  <c r="J68" i="1"/>
  <c r="N68" i="1" s="1"/>
  <c r="J69" i="1"/>
  <c r="N69" i="1" s="1"/>
  <c r="J70" i="1"/>
  <c r="N70" i="1" s="1"/>
  <c r="J71" i="1"/>
  <c r="N71" i="1" s="1"/>
  <c r="J72" i="1"/>
  <c r="N72" i="1" s="1"/>
  <c r="J73" i="1"/>
  <c r="N73" i="1" s="1"/>
  <c r="J74" i="1"/>
  <c r="N74" i="1" s="1"/>
  <c r="J75" i="1"/>
  <c r="N75" i="1" s="1"/>
  <c r="J76" i="1"/>
  <c r="N76" i="1" s="1"/>
  <c r="J77" i="1"/>
  <c r="N77" i="1" s="1"/>
  <c r="J78" i="1"/>
  <c r="N78" i="1" s="1"/>
  <c r="J79" i="1"/>
  <c r="N79" i="1" s="1"/>
  <c r="J80" i="1"/>
  <c r="N80" i="1" s="1"/>
  <c r="J81" i="1"/>
  <c r="N81" i="1" s="1"/>
  <c r="J82" i="1"/>
  <c r="N82" i="1" s="1"/>
  <c r="J83" i="1"/>
  <c r="N83" i="1" s="1"/>
  <c r="J84" i="1"/>
  <c r="N84" i="1" s="1"/>
  <c r="J85" i="1"/>
  <c r="N85" i="1" s="1"/>
  <c r="J86" i="1"/>
  <c r="N86" i="1" s="1"/>
  <c r="J87" i="1"/>
  <c r="N87" i="1" s="1"/>
  <c r="J88" i="1"/>
  <c r="N88" i="1" s="1"/>
  <c r="J89" i="1"/>
  <c r="N89" i="1" s="1"/>
  <c r="J90" i="1"/>
  <c r="N90" i="1" s="1"/>
  <c r="J91" i="1"/>
  <c r="N91" i="1" s="1"/>
  <c r="J92" i="1"/>
  <c r="N92" i="1" s="1"/>
  <c r="J93" i="1"/>
  <c r="N93" i="1" s="1"/>
  <c r="J94" i="1"/>
  <c r="N94" i="1" s="1"/>
  <c r="J95" i="1"/>
  <c r="N95" i="1" s="1"/>
  <c r="J96" i="1"/>
  <c r="N96" i="1" s="1"/>
  <c r="J97" i="1"/>
  <c r="N97" i="1" s="1"/>
  <c r="J98" i="1"/>
  <c r="N98" i="1" s="1"/>
  <c r="J99" i="1"/>
  <c r="N99" i="1" s="1"/>
  <c r="J100" i="1"/>
  <c r="N100" i="1" s="1"/>
  <c r="J101" i="1"/>
  <c r="N101" i="1" s="1"/>
  <c r="J102" i="1"/>
  <c r="N102" i="1" s="1"/>
  <c r="J103" i="1"/>
  <c r="N103" i="1" s="1"/>
  <c r="J104" i="1"/>
  <c r="N104" i="1" s="1"/>
  <c r="J105" i="1"/>
  <c r="N105" i="1" s="1"/>
  <c r="J106" i="1"/>
  <c r="N106" i="1" s="1"/>
  <c r="J107" i="1"/>
  <c r="N107" i="1" s="1"/>
  <c r="J108" i="1"/>
  <c r="N108" i="1" s="1"/>
  <c r="J109" i="1"/>
  <c r="N109" i="1" s="1"/>
  <c r="J110" i="1"/>
  <c r="N110" i="1" s="1"/>
  <c r="J111" i="1"/>
  <c r="N111" i="1" s="1"/>
  <c r="J112" i="1"/>
  <c r="N112" i="1" s="1"/>
  <c r="J113" i="1"/>
  <c r="N113" i="1" s="1"/>
  <c r="J114" i="1"/>
  <c r="N114" i="1" s="1"/>
  <c r="J115" i="1"/>
  <c r="N115" i="1" s="1"/>
  <c r="J116" i="1"/>
  <c r="N116" i="1" s="1"/>
  <c r="J117" i="1"/>
  <c r="N117" i="1" s="1"/>
  <c r="J118" i="1"/>
  <c r="N118" i="1" s="1"/>
  <c r="J119" i="1"/>
  <c r="N119" i="1" s="1"/>
  <c r="J120" i="1"/>
  <c r="N120" i="1" s="1"/>
  <c r="J121" i="1"/>
  <c r="N121" i="1" s="1"/>
  <c r="J122" i="1"/>
  <c r="N122" i="1" s="1"/>
  <c r="J123" i="1"/>
  <c r="N123" i="1" s="1"/>
  <c r="J124" i="1"/>
  <c r="N124" i="1" s="1"/>
  <c r="J125" i="1"/>
  <c r="N125" i="1" s="1"/>
  <c r="J126" i="1"/>
  <c r="N126" i="1" s="1"/>
  <c r="J127" i="1"/>
  <c r="N127" i="1" s="1"/>
  <c r="J128" i="1"/>
  <c r="N128" i="1" s="1"/>
  <c r="J129" i="1"/>
  <c r="N129" i="1" s="1"/>
  <c r="J130" i="1"/>
  <c r="N130" i="1" s="1"/>
  <c r="J131" i="1"/>
  <c r="N131" i="1" s="1"/>
  <c r="J132" i="1"/>
  <c r="N132" i="1" s="1"/>
  <c r="J133" i="1"/>
  <c r="N133" i="1" s="1"/>
  <c r="J134" i="1"/>
  <c r="N134" i="1" s="1"/>
  <c r="J135" i="1"/>
  <c r="N135" i="1" s="1"/>
  <c r="J136" i="1"/>
  <c r="N136" i="1" s="1"/>
  <c r="J137" i="1"/>
  <c r="N137" i="1" s="1"/>
  <c r="J138" i="1"/>
  <c r="N138" i="1" s="1"/>
  <c r="J139" i="1"/>
  <c r="N139" i="1" s="1"/>
  <c r="J140" i="1"/>
  <c r="N140" i="1" s="1"/>
  <c r="J141" i="1"/>
  <c r="N141" i="1" s="1"/>
  <c r="J142" i="1"/>
  <c r="N142" i="1" s="1"/>
  <c r="J143" i="1"/>
  <c r="N143" i="1" s="1"/>
  <c r="J144" i="1"/>
  <c r="N144" i="1" s="1"/>
  <c r="J145" i="1"/>
  <c r="N145" i="1" s="1"/>
  <c r="J146" i="1"/>
  <c r="N146" i="1" s="1"/>
  <c r="J147" i="1"/>
  <c r="N147" i="1" s="1"/>
  <c r="J148" i="1"/>
  <c r="N148" i="1" s="1"/>
  <c r="J149" i="1"/>
  <c r="N149" i="1" s="1"/>
  <c r="J150" i="1"/>
  <c r="N150" i="1" s="1"/>
  <c r="J151" i="1"/>
  <c r="N151" i="1" s="1"/>
  <c r="J152" i="1"/>
  <c r="N152" i="1" s="1"/>
  <c r="J153" i="1"/>
  <c r="N153" i="1" s="1"/>
  <c r="J154" i="1"/>
  <c r="N154" i="1" s="1"/>
  <c r="J155" i="1"/>
  <c r="N155" i="1" s="1"/>
  <c r="J156" i="1"/>
  <c r="N156" i="1" s="1"/>
  <c r="J157" i="1"/>
  <c r="N157" i="1" s="1"/>
  <c r="J158" i="1"/>
  <c r="N158" i="1" s="1"/>
  <c r="J159" i="1"/>
  <c r="N159" i="1" s="1"/>
  <c r="J160" i="1"/>
  <c r="N160" i="1" s="1"/>
  <c r="J161" i="1"/>
  <c r="N161" i="1" s="1"/>
  <c r="J162" i="1"/>
  <c r="N162" i="1" s="1"/>
  <c r="J163" i="1"/>
  <c r="N163" i="1" s="1"/>
  <c r="J164" i="1"/>
  <c r="N164" i="1" s="1"/>
  <c r="J165" i="1"/>
  <c r="N165" i="1" s="1"/>
  <c r="J166" i="1"/>
  <c r="N166" i="1" s="1"/>
  <c r="J167" i="1"/>
  <c r="N167" i="1" s="1"/>
  <c r="J168" i="1"/>
  <c r="N168" i="1" s="1"/>
  <c r="J169" i="1"/>
  <c r="N169" i="1" s="1"/>
  <c r="J170" i="1"/>
  <c r="N170" i="1" s="1"/>
  <c r="AC153" i="1" l="1"/>
  <c r="AD153" i="1" s="1"/>
  <c r="AC165" i="1"/>
  <c r="AD165" i="1" s="1"/>
  <c r="AC157" i="1"/>
  <c r="AD157" i="1" s="1"/>
  <c r="AC145" i="1"/>
  <c r="AD145" i="1" s="1"/>
  <c r="AC137" i="1"/>
  <c r="AD137" i="1" s="1"/>
  <c r="AC129" i="1"/>
  <c r="AD129" i="1" s="1"/>
  <c r="AC121" i="1"/>
  <c r="AD121" i="1" s="1"/>
  <c r="AC113" i="1"/>
  <c r="AC105" i="1"/>
  <c r="AD105" i="1" s="1"/>
  <c r="AC97" i="1"/>
  <c r="AD97" i="1" s="1"/>
  <c r="AC89" i="1"/>
  <c r="AD89" i="1" s="1"/>
  <c r="AC81" i="1"/>
  <c r="AD81" i="1" s="1"/>
  <c r="AC73" i="1"/>
  <c r="AD73" i="1" s="1"/>
  <c r="AC65" i="1"/>
  <c r="AD65" i="1" s="1"/>
  <c r="AC57" i="1"/>
  <c r="AD57" i="1" s="1"/>
  <c r="AC49" i="1"/>
  <c r="AD49" i="1" s="1"/>
  <c r="AC45" i="1"/>
  <c r="AD45" i="1" s="1"/>
  <c r="AC41" i="1"/>
  <c r="AD41" i="1" s="1"/>
  <c r="AC33" i="1"/>
  <c r="AD33" i="1" s="1"/>
  <c r="AC29" i="1"/>
  <c r="AD29" i="1" s="1"/>
  <c r="AC25" i="1"/>
  <c r="AD25" i="1" s="1"/>
  <c r="AC21" i="1"/>
  <c r="AD21" i="1" s="1"/>
  <c r="AC17" i="1"/>
  <c r="AD17" i="1" s="1"/>
  <c r="AC13" i="1"/>
  <c r="AD13" i="1" s="1"/>
  <c r="AC9" i="1"/>
  <c r="AD9" i="1" s="1"/>
  <c r="AC5" i="1"/>
  <c r="AD5" i="1" s="1"/>
  <c r="AC169" i="1"/>
  <c r="AD169" i="1" s="1"/>
  <c r="AC161" i="1"/>
  <c r="AD161" i="1" s="1"/>
  <c r="AC149" i="1"/>
  <c r="AD149" i="1" s="1"/>
  <c r="AC141" i="1"/>
  <c r="AD141" i="1" s="1"/>
  <c r="AC133" i="1"/>
  <c r="AD133" i="1" s="1"/>
  <c r="AC125" i="1"/>
  <c r="AD125" i="1" s="1"/>
  <c r="AC117" i="1"/>
  <c r="AD117" i="1" s="1"/>
  <c r="AC109" i="1"/>
  <c r="AD109" i="1" s="1"/>
  <c r="AC101" i="1"/>
  <c r="AD101" i="1" s="1"/>
  <c r="AC93" i="1"/>
  <c r="AD93" i="1" s="1"/>
  <c r="AC85" i="1"/>
  <c r="AD85" i="1" s="1"/>
  <c r="AC77" i="1"/>
  <c r="AD77" i="1" s="1"/>
  <c r="AC69" i="1"/>
  <c r="AD69" i="1" s="1"/>
  <c r="AC61" i="1"/>
  <c r="AD61" i="1" s="1"/>
  <c r="AC53" i="1"/>
  <c r="AD53" i="1" s="1"/>
  <c r="AC37" i="1"/>
  <c r="AD37" i="1" s="1"/>
  <c r="AC156" i="1"/>
  <c r="AD156" i="1" s="1"/>
  <c r="AC152" i="1"/>
  <c r="AD152" i="1" s="1"/>
  <c r="AC148" i="1"/>
  <c r="AD148" i="1" s="1"/>
  <c r="AC144" i="1"/>
  <c r="AD144" i="1" s="1"/>
  <c r="AC140" i="1"/>
  <c r="AD140" i="1" s="1"/>
  <c r="AC136" i="1"/>
  <c r="AD136" i="1" s="1"/>
  <c r="AC132" i="1"/>
  <c r="AD132" i="1" s="1"/>
  <c r="AC128" i="1"/>
  <c r="AD128" i="1" s="1"/>
  <c r="AC124" i="1"/>
  <c r="AC120" i="1"/>
  <c r="AD120" i="1" s="1"/>
  <c r="AC116" i="1"/>
  <c r="AD116" i="1" s="1"/>
  <c r="AC112" i="1"/>
  <c r="AD112" i="1" s="1"/>
  <c r="AC108" i="1"/>
  <c r="AD108" i="1" s="1"/>
  <c r="AC104" i="1"/>
  <c r="AD104" i="1" s="1"/>
  <c r="AC100" i="1"/>
  <c r="AD100" i="1" s="1"/>
  <c r="AC96" i="1"/>
  <c r="AD96" i="1" s="1"/>
  <c r="AC92" i="1"/>
  <c r="AD92" i="1" s="1"/>
  <c r="AC88" i="1"/>
  <c r="AD88" i="1" s="1"/>
  <c r="AC84" i="1"/>
  <c r="AD84" i="1" s="1"/>
  <c r="AC80" i="1"/>
  <c r="AD80" i="1" s="1"/>
  <c r="AC76" i="1"/>
  <c r="AD76" i="1" s="1"/>
  <c r="AC72" i="1"/>
  <c r="AD72" i="1" s="1"/>
  <c r="AC68" i="1"/>
  <c r="AD68" i="1" s="1"/>
  <c r="AC64" i="1"/>
  <c r="AD64" i="1" s="1"/>
  <c r="AC60" i="1"/>
  <c r="AD60" i="1" s="1"/>
  <c r="AC56" i="1"/>
  <c r="AD56" i="1" s="1"/>
  <c r="AC52" i="1"/>
  <c r="AD52" i="1" s="1"/>
  <c r="AC48" i="1"/>
  <c r="AD48" i="1" s="1"/>
  <c r="AC44" i="1"/>
  <c r="AD44" i="1" s="1"/>
  <c r="AC40" i="1"/>
  <c r="AD40" i="1" s="1"/>
  <c r="AC36" i="1"/>
  <c r="AD36" i="1" s="1"/>
  <c r="AC32" i="1"/>
  <c r="AC28" i="1"/>
  <c r="AD28" i="1" s="1"/>
  <c r="AC24" i="1"/>
  <c r="AD24" i="1" s="1"/>
  <c r="AC20" i="1"/>
  <c r="AD20" i="1" s="1"/>
  <c r="AC16" i="1"/>
  <c r="AD16" i="1" s="1"/>
  <c r="AC12" i="1"/>
  <c r="AD12" i="1" s="1"/>
  <c r="AC8" i="1"/>
  <c r="AD8" i="1" s="1"/>
  <c r="AC4" i="1"/>
  <c r="AD4" i="1" s="1"/>
  <c r="AC147" i="1"/>
  <c r="AD147" i="1" s="1"/>
  <c r="AC143" i="1"/>
  <c r="AD143" i="1" s="1"/>
  <c r="AC139" i="1"/>
  <c r="AD139" i="1" s="1"/>
  <c r="AC135" i="1"/>
  <c r="AD135" i="1" s="1"/>
  <c r="AC131" i="1"/>
  <c r="AD131" i="1" s="1"/>
  <c r="AC127" i="1"/>
  <c r="AD127" i="1" s="1"/>
  <c r="AC123" i="1"/>
  <c r="AD123" i="1" s="1"/>
  <c r="AC119" i="1"/>
  <c r="AD119" i="1" s="1"/>
  <c r="AC115" i="1"/>
  <c r="AD115" i="1" s="1"/>
  <c r="AC111" i="1"/>
  <c r="AD111" i="1" s="1"/>
  <c r="AC107" i="1"/>
  <c r="AD107" i="1" s="1"/>
  <c r="AC103" i="1"/>
  <c r="AD103" i="1" s="1"/>
  <c r="AC99" i="1"/>
  <c r="AD99" i="1" s="1"/>
  <c r="AC95" i="1"/>
  <c r="AD95" i="1" s="1"/>
  <c r="AC91" i="1"/>
  <c r="AD91" i="1" s="1"/>
  <c r="AC87" i="1"/>
  <c r="AD87" i="1" s="1"/>
  <c r="AC83" i="1"/>
  <c r="AD83" i="1" s="1"/>
  <c r="AC79" i="1"/>
  <c r="AD79" i="1" s="1"/>
  <c r="AC75" i="1"/>
  <c r="AD75" i="1" s="1"/>
  <c r="AC71" i="1"/>
  <c r="AD71" i="1" s="1"/>
  <c r="AC67" i="1"/>
  <c r="AD67" i="1" s="1"/>
  <c r="AC63" i="1"/>
  <c r="AD63" i="1" s="1"/>
  <c r="AC59" i="1"/>
  <c r="AD59" i="1" s="1"/>
  <c r="AC55" i="1"/>
  <c r="AD55" i="1" s="1"/>
  <c r="AC51" i="1"/>
  <c r="AD51" i="1" s="1"/>
  <c r="AC47" i="1"/>
  <c r="AD47" i="1" s="1"/>
  <c r="AC43" i="1"/>
  <c r="AD43" i="1" s="1"/>
  <c r="AC39" i="1"/>
  <c r="AD39" i="1" s="1"/>
  <c r="AC35" i="1"/>
  <c r="AD35" i="1" s="1"/>
  <c r="AC31" i="1"/>
  <c r="AD31" i="1" s="1"/>
  <c r="AC27" i="1"/>
  <c r="AD27" i="1" s="1"/>
  <c r="AC23" i="1"/>
  <c r="AD23" i="1" s="1"/>
  <c r="AC19" i="1"/>
  <c r="AD19" i="1" s="1"/>
  <c r="AC15" i="1"/>
  <c r="AD15" i="1" s="1"/>
  <c r="AC11" i="1"/>
  <c r="AD11" i="1" s="1"/>
  <c r="AC7" i="1"/>
  <c r="AD7" i="1" s="1"/>
  <c r="AC3" i="1"/>
  <c r="AD3" i="1" s="1"/>
  <c r="AC168" i="1"/>
  <c r="AD168" i="1" s="1"/>
  <c r="AC164" i="1"/>
  <c r="AD164" i="1" s="1"/>
  <c r="AC160" i="1"/>
  <c r="AD160" i="1" s="1"/>
  <c r="AC155" i="1"/>
  <c r="AD155" i="1" s="1"/>
  <c r="AC138" i="1"/>
  <c r="AD138" i="1" s="1"/>
  <c r="AC134" i="1"/>
  <c r="AD134" i="1" s="1"/>
  <c r="AC130" i="1"/>
  <c r="AD130" i="1" s="1"/>
  <c r="AC126" i="1"/>
  <c r="AD126" i="1" s="1"/>
  <c r="AC122" i="1"/>
  <c r="AD122" i="1" s="1"/>
  <c r="AC118" i="1"/>
  <c r="AD118" i="1" s="1"/>
  <c r="AC114" i="1"/>
  <c r="AD114" i="1" s="1"/>
  <c r="AC110" i="1"/>
  <c r="AD110" i="1" s="1"/>
  <c r="AC106" i="1"/>
  <c r="AD106" i="1" s="1"/>
  <c r="AC102" i="1"/>
  <c r="AD102" i="1" s="1"/>
  <c r="AC98" i="1"/>
  <c r="AD98" i="1" s="1"/>
  <c r="AC94" i="1"/>
  <c r="AD94" i="1" s="1"/>
  <c r="AC90" i="1"/>
  <c r="AD90" i="1" s="1"/>
  <c r="AC86" i="1"/>
  <c r="AD86" i="1" s="1"/>
  <c r="AC82" i="1"/>
  <c r="AD82" i="1" s="1"/>
  <c r="AC78" i="1"/>
  <c r="AD78" i="1" s="1"/>
  <c r="AC74" i="1"/>
  <c r="AD74" i="1" s="1"/>
  <c r="AC70" i="1"/>
  <c r="AD70" i="1" s="1"/>
  <c r="AC66" i="1"/>
  <c r="AD66" i="1" s="1"/>
  <c r="AC62" i="1"/>
  <c r="AD62" i="1" s="1"/>
  <c r="AC58" i="1"/>
  <c r="AD58" i="1" s="1"/>
  <c r="AC54" i="1"/>
  <c r="AD54" i="1" s="1"/>
  <c r="AC50" i="1"/>
  <c r="AD50" i="1" s="1"/>
  <c r="AC46" i="1"/>
  <c r="AD46" i="1" s="1"/>
  <c r="AC42" i="1"/>
  <c r="AD42" i="1" s="1"/>
  <c r="AC38" i="1"/>
  <c r="AD38" i="1" s="1"/>
  <c r="AC34" i="1"/>
  <c r="AD34" i="1" s="1"/>
  <c r="AC30" i="1"/>
  <c r="AD30" i="1" s="1"/>
  <c r="AC26" i="1"/>
  <c r="AD26" i="1" s="1"/>
  <c r="AC22" i="1"/>
  <c r="AD22" i="1" s="1"/>
  <c r="AC18" i="1"/>
  <c r="AD18" i="1" s="1"/>
  <c r="AC14" i="1"/>
  <c r="AD14" i="1" s="1"/>
  <c r="AC10" i="1"/>
  <c r="AD10" i="1" s="1"/>
  <c r="AC6" i="1"/>
  <c r="AD6" i="1" s="1"/>
  <c r="AC2" i="1"/>
  <c r="AD2" i="1" s="1"/>
  <c r="AC167" i="1"/>
  <c r="AD167" i="1" s="1"/>
  <c r="AC163" i="1"/>
  <c r="AD163" i="1" s="1"/>
  <c r="AC159" i="1"/>
  <c r="AD159" i="1" s="1"/>
  <c r="AC154" i="1"/>
  <c r="AD154" i="1" s="1"/>
</calcChain>
</file>

<file path=xl/sharedStrings.xml><?xml version="1.0" encoding="utf-8"?>
<sst xmlns="http://schemas.openxmlformats.org/spreadsheetml/2006/main" count="728" uniqueCount="210">
  <si>
    <t>GeoID</t>
  </si>
  <si>
    <t>Town</t>
  </si>
  <si>
    <t>Median household income</t>
  </si>
  <si>
    <t>Margin of Error</t>
  </si>
  <si>
    <t>Residential</t>
  </si>
  <si>
    <t>Total Net Grand List</t>
  </si>
  <si>
    <t>FY 2017 Mill Rate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</si>
  <si>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</si>
  <si>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</si>
  <si>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</si>
  <si>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</si>
  <si>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</si>
  <si>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</si>
  <si>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</si>
  <si>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</si>
  <si>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</si>
  <si>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</si>
  <si>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</si>
  <si>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</si>
  <si>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</si>
  <si>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</si>
  <si>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</si>
  <si>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</si>
  <si>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</si>
  <si>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</si>
  <si>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</si>
  <si>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</si>
  <si>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</si>
  <si>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</si>
  <si>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</si>
  <si>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</si>
  <si>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</si>
  <si>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</si>
  <si>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</si>
  <si>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</si>
  <si>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</si>
  <si>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</si>
  <si>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</si>
  <si>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</si>
  <si>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</si>
  <si>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</si>
  <si>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</si>
  <si>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</si>
  <si>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</si>
  <si>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</si>
  <si>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</si>
  <si>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</si>
  <si>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</si>
  <si>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</si>
  <si>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</si>
  <si>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</si>
  <si>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</si>
  <si>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</si>
  <si>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</si>
  <si>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</si>
  <si>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</si>
  <si>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</si>
  <si>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</si>
  <si>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</si>
  <si>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</si>
  <si>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</si>
  <si>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</si>
  <si>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</si>
  <si>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</si>
  <si>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</si>
  <si>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</si>
  <si>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</si>
  <si>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</si>
  <si>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</si>
  <si>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</si>
  <si>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</si>
  <si>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</si>
  <si>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</si>
  <si>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</si>
  <si>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</si>
  <si>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</si>
  <si>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</si>
  <si>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</si>
  <si>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</si>
  <si>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</si>
  <si>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</si>
  <si>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</si>
  <si>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</si>
  <si>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</si>
  <si>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</si>
  <si>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</si>
  <si>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</si>
  <si>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</si>
  <si>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</si>
  <si>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</si>
  <si>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</si>
  <si>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</si>
  <si>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</si>
  <si>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</si>
  <si>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</si>
  <si>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</si>
  <si>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</si>
  <si>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</si>
  <si>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</si>
  <si>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</si>
  <si>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</si>
  <si>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</si>
  <si>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</si>
  <si>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</si>
  <si>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</si>
  <si>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</si>
  <si>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</si>
  <si>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</si>
  <si>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</si>
  <si>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</si>
  <si>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</si>
  <si>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</si>
  <si>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</si>
  <si>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</si>
  <si>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</si>
  <si>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</si>
  <si>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</si>
  <si>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</si>
  <si>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</si>
  <si>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</si>
  <si>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</si>
  <si>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</si>
  <si>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</si>
  <si>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</si>
  <si>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</si>
  <si>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</si>
  <si>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</si>
  <si>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</si>
  <si>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</si>
  <si>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</si>
  <si>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</si>
  <si>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</si>
  <si>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</si>
  <si>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</si>
  <si>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</si>
  <si>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</si>
  <si>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</si>
  <si>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</si>
  <si>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</si>
  <si>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</si>
  <si>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</si>
  <si>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</si>
  <si>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</si>
  <si>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</si>
  <si>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</si>
  <si>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</si>
  <si>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</si>
  <si>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</si>
  <si>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</si>
  <si>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</si>
  <si>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</si>
  <si>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</si>
  <si>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</si>
  <si>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</si>
  <si>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</si>
  <si>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</si>
  <si>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</si>
  <si>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</si>
  <si>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</si>
  <si>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</si>
  <si>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</si>
  <si>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</si>
  <si>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</si>
  <si>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</si>
  <si>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</si>
  <si>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</si>
  <si>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</si>
  <si>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</si>
  <si>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</si>
  <si>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</si>
  <si>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</si>
  <si>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</si>
  <si>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</si>
  <si>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</si>
  <si>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</si>
  <si>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</si>
  <si>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Apartment</t>
  </si>
  <si>
    <t>APTandRES</t>
  </si>
  <si>
    <t>Assessed_APTandRES</t>
  </si>
  <si>
    <t>ID</t>
  </si>
  <si>
    <t>Houses</t>
  </si>
  <si>
    <t>Census Households</t>
  </si>
  <si>
    <t>% Household Difference</t>
  </si>
  <si>
    <t>HouseValue</t>
  </si>
  <si>
    <t>TaxPerIncome</t>
  </si>
  <si>
    <t>PropertyTaxPerIncome</t>
  </si>
  <si>
    <t>Zillow House Value Index</t>
  </si>
  <si>
    <t>Town Code</t>
  </si>
  <si>
    <t>Service District Code</t>
  </si>
  <si>
    <t>Municipality</t>
  </si>
  <si>
    <t>Millrate</t>
  </si>
  <si>
    <t>Grand List Year</t>
  </si>
  <si>
    <t>Fiscal Year</t>
  </si>
  <si>
    <t>Manchester (Town)</t>
  </si>
  <si>
    <t>Norwalk 1st  - Downtown</t>
  </si>
  <si>
    <t xml:space="preserve">Norwich </t>
  </si>
  <si>
    <t>x</t>
  </si>
  <si>
    <t>FY 2015 Millrate</t>
  </si>
  <si>
    <t>Res Net 2015</t>
  </si>
  <si>
    <t>Res Eqized 2015</t>
  </si>
  <si>
    <t>Apt Eqized 2015</t>
  </si>
  <si>
    <t>Apt Net 2015</t>
  </si>
  <si>
    <t>Res + Apt Net 2015</t>
  </si>
  <si>
    <t>Res + APT Eqized 2015</t>
  </si>
  <si>
    <t>Res + Apt Ratio</t>
  </si>
  <si>
    <t>Zillow Net</t>
  </si>
  <si>
    <t>Median Propert Tax</t>
  </si>
  <si>
    <t>PropTax per Income Differeence</t>
  </si>
  <si>
    <t>TaxperIncomeZillow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</si>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</sst>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9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33" borderId="10" xfId="0" applyFont="1" applyFill="1" applyBorder="1"/>
    <xf numFmtId="0" fontId="0" fillId="0" borderId="10" xfId="0" applyFont="1" applyBorder="1"/>
    <xf numFmtId="165" fontId="0" fillId="0" borderId="0" xfId="0" applyNumberFormat="1"/>
    <xf numFmtId="165" fontId="18" fillId="0" borderId="11" xfId="0" applyNumberFormat="1" applyFont="1" applyBorder="1" applyAlignment="1" applyProtection="1">
      <alignment horizontal="right" vertical="top" wrapText="1" readingOrder="1"/>
      <protection locked="0"/>
    </xf>
    <xf numFmtId="165" fontId="11" fillId="6" borderId="4" xfId="11" applyNumberFormat="1"/>
    <xf numFmtId="0" fontId="11" fillId="6" borderId="4" xfId="1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numFmt numFmtId="3" formatCode="#,##0"/>
    </dxf>
    <dxf>
      <numFmt numFmtId="2" formatCode="0.00"/>
    </dxf>
    <dxf>
      <numFmt numFmtId="3" formatCode="#,##0"/>
    </dxf>
    <dxf>
      <numFmt numFmtId="2" formatCode="0.00"/>
    </dxf>
    <dxf>
      <numFmt numFmtId="164" formatCode="0.0"/>
    </dxf>
    <dxf>
      <numFmt numFmtId="165" formatCode="0.000"/>
    </dxf>
    <dxf>
      <numFmt numFmtId="3" formatCode="#,##0"/>
    </dxf>
    <dxf>
      <numFmt numFmtId="3" formatCode="#,##0"/>
    </dxf>
    <dxf>
      <font>
        <sz val="10"/>
        <color indexed="8"/>
        <name val="Arial"/>
        <family val="2"/>
        <scheme val="none"/>
      </font>
      <numFmt numFmtId="3" formatCode="#,##0"/>
      <alignment horizontal="right" vertical="top" textRotation="0" wrapText="1" indent="0" justifyLastLine="0" shrinkToFit="0" readingOrder="1"/>
      <protection locked="0" hidden="0"/>
    </dxf>
    <dxf>
      <font>
        <sz val="10"/>
        <color indexed="8"/>
        <name val="Arial"/>
        <family val="2"/>
        <scheme val="none"/>
      </font>
      <numFmt numFmtId="165" formatCode="0.000"/>
      <alignment horizontal="right" vertical="top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owle\Desktop\PropertyTaxAssessment\Housing%20Affordabi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Andover</v>
          </cell>
          <cell r="B2">
            <v>235500</v>
          </cell>
        </row>
        <row r="3">
          <cell r="A3" t="str">
            <v>Ansonia</v>
          </cell>
          <cell r="B3">
            <v>181000</v>
          </cell>
        </row>
        <row r="4">
          <cell r="A4" t="str">
            <v>Ashford</v>
          </cell>
          <cell r="B4">
            <v>215200</v>
          </cell>
        </row>
        <row r="5">
          <cell r="A5" t="str">
            <v>Avon</v>
          </cell>
          <cell r="B5">
            <v>345900</v>
          </cell>
        </row>
        <row r="6">
          <cell r="A6" t="str">
            <v>Barkhamsted</v>
          </cell>
          <cell r="B6">
            <v>261500</v>
          </cell>
        </row>
        <row r="7">
          <cell r="A7" t="str">
            <v>Beacon Falls</v>
          </cell>
          <cell r="B7">
            <v>216500</v>
          </cell>
        </row>
        <row r="8">
          <cell r="A8" t="str">
            <v>Berlin</v>
          </cell>
          <cell r="B8">
            <v>270600</v>
          </cell>
        </row>
        <row r="9">
          <cell r="A9" t="str">
            <v>Bethany</v>
          </cell>
          <cell r="B9">
            <v>335100</v>
          </cell>
        </row>
        <row r="10">
          <cell r="A10" t="str">
            <v>Bethel</v>
          </cell>
          <cell r="B10">
            <v>297300</v>
          </cell>
        </row>
        <row r="11">
          <cell r="A11" t="str">
            <v>Bethlehem</v>
          </cell>
          <cell r="B11">
            <v>300100</v>
          </cell>
        </row>
        <row r="12">
          <cell r="A12" t="str">
            <v>Bloomfield</v>
          </cell>
          <cell r="B12">
            <v>189619.49585556943</v>
          </cell>
        </row>
        <row r="13">
          <cell r="A13" t="str">
            <v>Bolton</v>
          </cell>
          <cell r="B13">
            <v>241400</v>
          </cell>
        </row>
        <row r="14">
          <cell r="A14" t="str">
            <v>Bozrah</v>
          </cell>
          <cell r="B14">
            <v>211300</v>
          </cell>
        </row>
        <row r="15">
          <cell r="A15" t="str">
            <v>Branford</v>
          </cell>
          <cell r="B15">
            <v>270700</v>
          </cell>
        </row>
        <row r="16">
          <cell r="A16" t="str">
            <v>Bridgeport</v>
          </cell>
          <cell r="B16">
            <v>171400</v>
          </cell>
        </row>
        <row r="17">
          <cell r="A17" t="str">
            <v>Bridgewater</v>
          </cell>
          <cell r="B17">
            <v>430400</v>
          </cell>
        </row>
        <row r="18">
          <cell r="A18" t="str">
            <v>Bristol</v>
          </cell>
          <cell r="B18">
            <v>172800</v>
          </cell>
        </row>
        <row r="19">
          <cell r="A19" t="str">
            <v>Brookfield</v>
          </cell>
          <cell r="B19">
            <v>334600</v>
          </cell>
        </row>
        <row r="20">
          <cell r="A20" t="str">
            <v>Brooklyn</v>
          </cell>
          <cell r="B20">
            <v>214100</v>
          </cell>
        </row>
        <row r="21">
          <cell r="A21" t="str">
            <v>Burlington</v>
          </cell>
          <cell r="B21">
            <v>304800</v>
          </cell>
        </row>
        <row r="22">
          <cell r="A22" t="str">
            <v>Canaan</v>
          </cell>
          <cell r="B22">
            <v>205100</v>
          </cell>
        </row>
        <row r="23">
          <cell r="A23" t="str">
            <v>Canterbury</v>
          </cell>
          <cell r="B23">
            <v>215600</v>
          </cell>
        </row>
        <row r="24">
          <cell r="A24" t="str">
            <v>Canton</v>
          </cell>
          <cell r="B24">
            <v>270800</v>
          </cell>
        </row>
        <row r="25">
          <cell r="A25" t="str">
            <v>Chaplin</v>
          </cell>
          <cell r="B25">
            <v>196800</v>
          </cell>
        </row>
        <row r="26">
          <cell r="A26" t="str">
            <v>Cheshire</v>
          </cell>
          <cell r="B26">
            <v>290200</v>
          </cell>
        </row>
        <row r="27">
          <cell r="A27" t="str">
            <v>Chester</v>
          </cell>
          <cell r="B27">
            <v>301400</v>
          </cell>
        </row>
        <row r="28">
          <cell r="A28" t="str">
            <v>Clinton</v>
          </cell>
          <cell r="B28">
            <v>248500</v>
          </cell>
        </row>
        <row r="29">
          <cell r="A29" t="str">
            <v>Colchester</v>
          </cell>
          <cell r="B29">
            <v>240200</v>
          </cell>
        </row>
        <row r="30">
          <cell r="A30" t="str">
            <v>Colebrook</v>
          </cell>
          <cell r="B30">
            <v>257800</v>
          </cell>
        </row>
        <row r="31">
          <cell r="A31" t="str">
            <v>Columbia</v>
          </cell>
          <cell r="B31">
            <v>231600</v>
          </cell>
        </row>
        <row r="32">
          <cell r="A32" t="str">
            <v>Cornwall</v>
          </cell>
          <cell r="B32"/>
        </row>
        <row r="33">
          <cell r="A33" t="str">
            <v>Coventry</v>
          </cell>
          <cell r="B33">
            <v>210357.57575757575</v>
          </cell>
        </row>
        <row r="34">
          <cell r="A34" t="str">
            <v>Cromwell</v>
          </cell>
          <cell r="B34">
            <v>207100</v>
          </cell>
        </row>
        <row r="35">
          <cell r="A35" t="str">
            <v>Danbury</v>
          </cell>
          <cell r="B35">
            <v>265200</v>
          </cell>
        </row>
        <row r="36">
          <cell r="A36" t="str">
            <v>Darien</v>
          </cell>
          <cell r="B36">
            <v>1387200</v>
          </cell>
        </row>
        <row r="37">
          <cell r="A37" t="str">
            <v>Deep River</v>
          </cell>
          <cell r="B37">
            <v>243700</v>
          </cell>
        </row>
        <row r="38">
          <cell r="A38" t="str">
            <v>Derby</v>
          </cell>
          <cell r="B38">
            <v>196500</v>
          </cell>
        </row>
        <row r="39">
          <cell r="A39" t="str">
            <v>Durham</v>
          </cell>
          <cell r="B39">
            <v>294900</v>
          </cell>
        </row>
        <row r="40">
          <cell r="A40" t="str">
            <v>East Granby</v>
          </cell>
          <cell r="B40">
            <v>247000</v>
          </cell>
        </row>
        <row r="41">
          <cell r="A41" t="str">
            <v>East Haddam</v>
          </cell>
          <cell r="B41">
            <v>242300</v>
          </cell>
        </row>
        <row r="42">
          <cell r="A42" t="str">
            <v>East Hampton</v>
          </cell>
          <cell r="B42">
            <v>250000</v>
          </cell>
        </row>
        <row r="43">
          <cell r="A43" t="str">
            <v>East Hartford</v>
          </cell>
          <cell r="B43">
            <v>152700</v>
          </cell>
        </row>
        <row r="44">
          <cell r="A44" t="str">
            <v>East Haven</v>
          </cell>
          <cell r="B44">
            <v>184900</v>
          </cell>
        </row>
        <row r="45">
          <cell r="A45" t="str">
            <v>East Lyme</v>
          </cell>
          <cell r="B45">
            <v>308700</v>
          </cell>
        </row>
        <row r="46">
          <cell r="A46" t="str">
            <v>East Windsor</v>
          </cell>
          <cell r="B46">
            <v>194655.41108221645</v>
          </cell>
        </row>
        <row r="47">
          <cell r="A47" t="str">
            <v>Eastford</v>
          </cell>
          <cell r="B47">
            <v>243700</v>
          </cell>
        </row>
        <row r="48">
          <cell r="A48" t="str">
            <v>Easton</v>
          </cell>
          <cell r="B48">
            <v>605200</v>
          </cell>
        </row>
        <row r="49">
          <cell r="A49" t="str">
            <v>Ellington</v>
          </cell>
          <cell r="B49">
            <v>239200</v>
          </cell>
        </row>
        <row r="50">
          <cell r="A50" t="str">
            <v>Enfield</v>
          </cell>
          <cell r="B50">
            <v>178100</v>
          </cell>
        </row>
        <row r="51">
          <cell r="A51" t="str">
            <v>Essex</v>
          </cell>
          <cell r="B51">
            <v>347300</v>
          </cell>
        </row>
        <row r="52">
          <cell r="A52" t="str">
            <v>Fairfield</v>
          </cell>
          <cell r="B52">
            <v>524300</v>
          </cell>
        </row>
        <row r="53">
          <cell r="A53" t="str">
            <v>Farmington</v>
          </cell>
          <cell r="B53">
            <v>285400</v>
          </cell>
        </row>
        <row r="54">
          <cell r="A54" t="str">
            <v>Franklin</v>
          </cell>
          <cell r="B54">
            <v>211300</v>
          </cell>
        </row>
        <row r="55">
          <cell r="A55" t="str">
            <v>Glastonbury</v>
          </cell>
          <cell r="B55">
            <v>320500</v>
          </cell>
        </row>
        <row r="56">
          <cell r="A56" t="str">
            <v>Goshen</v>
          </cell>
          <cell r="B56">
            <v>329600</v>
          </cell>
        </row>
        <row r="57">
          <cell r="A57" t="str">
            <v>Granby</v>
          </cell>
          <cell r="B57">
            <v>263233.82352941175</v>
          </cell>
        </row>
        <row r="58">
          <cell r="A58" t="str">
            <v>Greenwich</v>
          </cell>
          <cell r="B58">
            <v>1331200</v>
          </cell>
        </row>
        <row r="59">
          <cell r="A59" t="str">
            <v>Griswold</v>
          </cell>
          <cell r="B59">
            <v>196100</v>
          </cell>
        </row>
        <row r="60">
          <cell r="A60" t="str">
            <v>Groton</v>
          </cell>
          <cell r="B60">
            <v>229127.21857591969</v>
          </cell>
        </row>
        <row r="61">
          <cell r="A61" t="str">
            <v>Guilford</v>
          </cell>
          <cell r="B61">
            <v>366200</v>
          </cell>
        </row>
        <row r="62">
          <cell r="A62" t="str">
            <v>Haddam</v>
          </cell>
          <cell r="B62">
            <v>284571.05928631639</v>
          </cell>
        </row>
        <row r="63">
          <cell r="A63" t="str">
            <v>Hamden</v>
          </cell>
          <cell r="B63">
            <v>198600</v>
          </cell>
        </row>
        <row r="64">
          <cell r="A64" t="str">
            <v>Hampton</v>
          </cell>
          <cell r="B64">
            <v>222500</v>
          </cell>
        </row>
        <row r="65">
          <cell r="A65" t="str">
            <v>Hartford</v>
          </cell>
          <cell r="B65">
            <v>99500</v>
          </cell>
        </row>
        <row r="66">
          <cell r="A66" t="str">
            <v>Hartland</v>
          </cell>
          <cell r="B66">
            <v>251900</v>
          </cell>
        </row>
        <row r="67">
          <cell r="A67" t="str">
            <v>Harwinton</v>
          </cell>
          <cell r="B67">
            <v>253400</v>
          </cell>
        </row>
        <row r="68">
          <cell r="A68" t="str">
            <v>Hebron</v>
          </cell>
          <cell r="B68">
            <v>259400</v>
          </cell>
        </row>
        <row r="69">
          <cell r="A69" t="str">
            <v>Kent</v>
          </cell>
          <cell r="B69">
            <v>339300</v>
          </cell>
        </row>
        <row r="70">
          <cell r="A70" t="str">
            <v>Killingly</v>
          </cell>
          <cell r="B70">
            <v>171964.11042944784</v>
          </cell>
        </row>
        <row r="71">
          <cell r="A71" t="str">
            <v>Killingworth</v>
          </cell>
          <cell r="B71">
            <v>334700</v>
          </cell>
        </row>
        <row r="72">
          <cell r="A72" t="str">
            <v>Lebanon</v>
          </cell>
          <cell r="B72">
            <v>218700</v>
          </cell>
        </row>
        <row r="73">
          <cell r="A73" t="str">
            <v>Ledyard</v>
          </cell>
          <cell r="B73">
            <v>214200</v>
          </cell>
        </row>
        <row r="74">
          <cell r="A74" t="str">
            <v>Lisbon</v>
          </cell>
          <cell r="B74">
            <v>200700</v>
          </cell>
        </row>
        <row r="75">
          <cell r="A75" t="str">
            <v>Litchfield</v>
          </cell>
          <cell r="B75">
            <v>296200</v>
          </cell>
        </row>
        <row r="76">
          <cell r="A76" t="str">
            <v>Lyme</v>
          </cell>
          <cell r="B76">
            <v>415200</v>
          </cell>
        </row>
        <row r="77">
          <cell r="A77" t="str">
            <v>Madison</v>
          </cell>
          <cell r="B77">
            <v>404600</v>
          </cell>
        </row>
        <row r="78">
          <cell r="A78" t="str">
            <v>Manchester</v>
          </cell>
          <cell r="B78">
            <v>169300</v>
          </cell>
        </row>
        <row r="79">
          <cell r="A79" t="str">
            <v>Mansfield</v>
          </cell>
          <cell r="B79">
            <v>219300</v>
          </cell>
        </row>
        <row r="80">
          <cell r="A80" t="str">
            <v>Marlborough</v>
          </cell>
          <cell r="B80">
            <v>217000</v>
          </cell>
        </row>
        <row r="81">
          <cell r="A81" t="str">
            <v>Meriden</v>
          </cell>
          <cell r="B81">
            <v>159300</v>
          </cell>
        </row>
        <row r="82">
          <cell r="A82" t="str">
            <v>Middlebury</v>
          </cell>
          <cell r="B82">
            <v>287900</v>
          </cell>
        </row>
        <row r="83">
          <cell r="A83" t="str">
            <v>Middlefield</v>
          </cell>
          <cell r="B83">
            <v>234400</v>
          </cell>
        </row>
        <row r="84">
          <cell r="A84" t="str">
            <v>Middletown</v>
          </cell>
          <cell r="B84">
            <v>206500</v>
          </cell>
        </row>
        <row r="85">
          <cell r="A85" t="str">
            <v>Milford</v>
          </cell>
          <cell r="B85">
            <v>281366.79549944174</v>
          </cell>
        </row>
        <row r="86">
          <cell r="A86" t="str">
            <v>Monroe</v>
          </cell>
          <cell r="B86">
            <v>359300</v>
          </cell>
        </row>
        <row r="87">
          <cell r="A87" t="str">
            <v>Montville</v>
          </cell>
          <cell r="B87">
            <v>182513.93048128343</v>
          </cell>
        </row>
        <row r="88">
          <cell r="A88" t="str">
            <v>Morris</v>
          </cell>
          <cell r="B88">
            <v>292300</v>
          </cell>
        </row>
        <row r="89">
          <cell r="A89" t="str">
            <v>Naugatuck</v>
          </cell>
          <cell r="B89">
            <v>166500</v>
          </cell>
        </row>
        <row r="90">
          <cell r="A90" t="str">
            <v>New Britain</v>
          </cell>
          <cell r="B90">
            <v>142300</v>
          </cell>
        </row>
        <row r="91">
          <cell r="A91" t="str">
            <v>New Canaan</v>
          </cell>
          <cell r="B91">
            <v>1275900</v>
          </cell>
        </row>
        <row r="92">
          <cell r="A92" t="str">
            <v>New Fairfield</v>
          </cell>
          <cell r="B92">
            <v>334800</v>
          </cell>
        </row>
        <row r="93">
          <cell r="A93" t="str">
            <v>New Hartford</v>
          </cell>
          <cell r="B93">
            <v>268500</v>
          </cell>
        </row>
        <row r="94">
          <cell r="A94" t="str">
            <v>New Haven</v>
          </cell>
          <cell r="B94">
            <v>162900</v>
          </cell>
        </row>
        <row r="95">
          <cell r="A95" t="str">
            <v>New London</v>
          </cell>
          <cell r="B95">
            <v>149500</v>
          </cell>
        </row>
        <row r="96">
          <cell r="A96" t="str">
            <v>New Milford</v>
          </cell>
          <cell r="B96">
            <v>259200</v>
          </cell>
        </row>
        <row r="97">
          <cell r="A97" t="str">
            <v>Newington</v>
          </cell>
          <cell r="B97">
            <v>200500</v>
          </cell>
        </row>
        <row r="98">
          <cell r="A98" t="str">
            <v>Newtown</v>
          </cell>
          <cell r="B98">
            <v>372700</v>
          </cell>
        </row>
        <row r="99">
          <cell r="A99" t="str">
            <v>Norfolk</v>
          </cell>
          <cell r="B99">
            <v>292400</v>
          </cell>
        </row>
        <row r="100">
          <cell r="A100" t="str">
            <v>North Branford</v>
          </cell>
          <cell r="B100">
            <v>241000</v>
          </cell>
        </row>
        <row r="101">
          <cell r="A101" t="str">
            <v>North Canaan</v>
          </cell>
          <cell r="B101">
            <v>192300</v>
          </cell>
        </row>
        <row r="102">
          <cell r="A102" t="str">
            <v>North Haven</v>
          </cell>
          <cell r="B102">
            <v>260400</v>
          </cell>
        </row>
        <row r="103">
          <cell r="A103" t="str">
            <v>North Stonington</v>
          </cell>
          <cell r="B103">
            <v>239000</v>
          </cell>
        </row>
        <row r="104">
          <cell r="A104" t="str">
            <v>Norwalk</v>
          </cell>
          <cell r="B104">
            <v>396100</v>
          </cell>
        </row>
        <row r="105">
          <cell r="A105" t="str">
            <v>Norwich</v>
          </cell>
          <cell r="B105">
            <v>165400</v>
          </cell>
        </row>
        <row r="106">
          <cell r="A106" t="str">
            <v>Old Lyme</v>
          </cell>
          <cell r="B106">
            <v>371800</v>
          </cell>
        </row>
        <row r="107">
          <cell r="A107" t="str">
            <v>Old Saybrook</v>
          </cell>
          <cell r="B107">
            <v>359500</v>
          </cell>
        </row>
        <row r="108">
          <cell r="A108" t="str">
            <v>Orange</v>
          </cell>
          <cell r="B108">
            <v>347200</v>
          </cell>
        </row>
        <row r="109">
          <cell r="A109" t="str">
            <v>Oxford</v>
          </cell>
          <cell r="B109">
            <v>321600</v>
          </cell>
        </row>
        <row r="110">
          <cell r="A110" t="str">
            <v>Plainfield</v>
          </cell>
          <cell r="B110">
            <v>170097.55865567533</v>
          </cell>
        </row>
        <row r="111">
          <cell r="A111" t="str">
            <v>Plainville</v>
          </cell>
          <cell r="B111">
            <v>175200</v>
          </cell>
        </row>
        <row r="112">
          <cell r="A112" t="str">
            <v>Plymouth</v>
          </cell>
          <cell r="B112">
            <v>173800</v>
          </cell>
        </row>
        <row r="113">
          <cell r="A113" t="str">
            <v>Pomfret</v>
          </cell>
          <cell r="B113"/>
        </row>
        <row r="114">
          <cell r="A114" t="str">
            <v>Portland</v>
          </cell>
          <cell r="B114">
            <v>237700</v>
          </cell>
        </row>
        <row r="115">
          <cell r="A115" t="str">
            <v>Preston</v>
          </cell>
          <cell r="B115">
            <v>217900</v>
          </cell>
        </row>
        <row r="116">
          <cell r="A116" t="str">
            <v>Prospect</v>
          </cell>
          <cell r="B116">
            <v>266500</v>
          </cell>
        </row>
        <row r="117">
          <cell r="A117" t="str">
            <v>Putnam</v>
          </cell>
          <cell r="B117">
            <v>174300</v>
          </cell>
        </row>
        <row r="118">
          <cell r="A118" t="str">
            <v>Redding</v>
          </cell>
          <cell r="B118">
            <v>539200</v>
          </cell>
        </row>
        <row r="119">
          <cell r="A119" t="str">
            <v>Ridgefield</v>
          </cell>
          <cell r="B119">
            <v>585800</v>
          </cell>
        </row>
        <row r="120">
          <cell r="A120" t="str">
            <v>Rocky Hill</v>
          </cell>
          <cell r="B120">
            <v>234900</v>
          </cell>
        </row>
        <row r="121">
          <cell r="A121" t="str">
            <v>Roxbury</v>
          </cell>
          <cell r="B121">
            <v>559000</v>
          </cell>
        </row>
        <row r="122">
          <cell r="A122" t="str">
            <v>Salem</v>
          </cell>
          <cell r="B122">
            <v>248000</v>
          </cell>
        </row>
        <row r="123">
          <cell r="A123" t="str">
            <v>Salisbury</v>
          </cell>
          <cell r="B123">
            <v>470800</v>
          </cell>
        </row>
        <row r="124">
          <cell r="A124" t="str">
            <v>Scotland</v>
          </cell>
          <cell r="B124"/>
        </row>
        <row r="125">
          <cell r="A125" t="str">
            <v>Seymour</v>
          </cell>
          <cell r="B125">
            <v>231600</v>
          </cell>
        </row>
        <row r="126">
          <cell r="A126" t="str">
            <v>Sharon</v>
          </cell>
          <cell r="B126">
            <v>389300</v>
          </cell>
        </row>
        <row r="127">
          <cell r="A127" t="str">
            <v>Shelton</v>
          </cell>
          <cell r="B127">
            <v>301200</v>
          </cell>
        </row>
        <row r="128">
          <cell r="A128" t="str">
            <v>Sherman</v>
          </cell>
          <cell r="B128">
            <v>431900</v>
          </cell>
        </row>
        <row r="129">
          <cell r="A129" t="str">
            <v>Simsbury</v>
          </cell>
          <cell r="B129">
            <v>307500</v>
          </cell>
        </row>
        <row r="130">
          <cell r="A130" t="str">
            <v>Somers</v>
          </cell>
          <cell r="B130">
            <v>271500</v>
          </cell>
        </row>
        <row r="131">
          <cell r="A131" t="str">
            <v>South Windsor</v>
          </cell>
          <cell r="B131">
            <v>239400</v>
          </cell>
        </row>
        <row r="132">
          <cell r="A132" t="str">
            <v>Southbury</v>
          </cell>
          <cell r="B132">
            <v>260400</v>
          </cell>
        </row>
        <row r="133">
          <cell r="A133" t="str">
            <v>Southington</v>
          </cell>
          <cell r="B133">
            <v>254400</v>
          </cell>
        </row>
        <row r="134">
          <cell r="A134" t="str">
            <v>Sprague</v>
          </cell>
          <cell r="B134">
            <v>206000</v>
          </cell>
        </row>
        <row r="135">
          <cell r="A135" t="str">
            <v>Stafford</v>
          </cell>
          <cell r="B135">
            <v>184600</v>
          </cell>
        </row>
        <row r="136">
          <cell r="A136" t="str">
            <v>Stamford</v>
          </cell>
          <cell r="B136">
            <v>480200</v>
          </cell>
        </row>
        <row r="137">
          <cell r="A137" t="str">
            <v>Sterling</v>
          </cell>
          <cell r="B137">
            <v>204500</v>
          </cell>
        </row>
        <row r="138">
          <cell r="A138" t="str">
            <v>Stonington</v>
          </cell>
          <cell r="B138">
            <v>403900</v>
          </cell>
        </row>
        <row r="139">
          <cell r="A139" t="str">
            <v>Stratford</v>
          </cell>
          <cell r="B139">
            <v>236500</v>
          </cell>
        </row>
        <row r="140">
          <cell r="A140" t="str">
            <v>Suffield</v>
          </cell>
          <cell r="B140">
            <v>279600</v>
          </cell>
        </row>
        <row r="141">
          <cell r="A141" t="str">
            <v>Thomaston</v>
          </cell>
          <cell r="B141">
            <v>182300</v>
          </cell>
        </row>
        <row r="142">
          <cell r="A142" t="str">
            <v>Thompson</v>
          </cell>
          <cell r="B142">
            <v>209900</v>
          </cell>
        </row>
        <row r="143">
          <cell r="A143" t="str">
            <v>Tolland</v>
          </cell>
          <cell r="B143">
            <v>249500</v>
          </cell>
        </row>
        <row r="144">
          <cell r="A144" t="str">
            <v>Torrington</v>
          </cell>
          <cell r="B144">
            <v>147200</v>
          </cell>
        </row>
        <row r="145">
          <cell r="A145" t="str">
            <v>Trumbull</v>
          </cell>
          <cell r="B145">
            <v>357800</v>
          </cell>
        </row>
        <row r="146">
          <cell r="A146" t="str">
            <v>Union</v>
          </cell>
        </row>
        <row r="147">
          <cell r="A147" t="str">
            <v>Vernon</v>
          </cell>
          <cell r="B147">
            <v>181900</v>
          </cell>
        </row>
        <row r="148">
          <cell r="A148" t="str">
            <v>Voluntown</v>
          </cell>
          <cell r="B148">
            <v>214500</v>
          </cell>
        </row>
        <row r="149">
          <cell r="A149" t="str">
            <v>Wallingford</v>
          </cell>
          <cell r="B149">
            <v>240500</v>
          </cell>
        </row>
        <row r="150">
          <cell r="A150" t="str">
            <v>Warren</v>
          </cell>
          <cell r="B150">
            <v>333000</v>
          </cell>
        </row>
        <row r="151">
          <cell r="A151" t="str">
            <v>Washington</v>
          </cell>
          <cell r="B151">
            <v>584300</v>
          </cell>
        </row>
        <row r="152">
          <cell r="A152" t="str">
            <v>Waterbury</v>
          </cell>
          <cell r="B152">
            <v>109200</v>
          </cell>
        </row>
        <row r="153">
          <cell r="A153" t="str">
            <v>Waterford</v>
          </cell>
          <cell r="B153">
            <v>225200</v>
          </cell>
        </row>
        <row r="154">
          <cell r="A154" t="str">
            <v>Watertown</v>
          </cell>
          <cell r="B154">
            <v>212000</v>
          </cell>
        </row>
        <row r="155">
          <cell r="A155" t="str">
            <v>West Hartford</v>
          </cell>
          <cell r="B155">
            <v>289700</v>
          </cell>
        </row>
        <row r="156">
          <cell r="A156" t="str">
            <v>West Haven</v>
          </cell>
          <cell r="B156">
            <v>165800</v>
          </cell>
        </row>
        <row r="157">
          <cell r="A157" t="str">
            <v>Westbrook</v>
          </cell>
          <cell r="B157">
            <v>319900</v>
          </cell>
        </row>
        <row r="158">
          <cell r="A158" t="str">
            <v>Weston</v>
          </cell>
          <cell r="B158">
            <v>756200</v>
          </cell>
        </row>
        <row r="159">
          <cell r="A159" t="str">
            <v>Westport</v>
          </cell>
          <cell r="B159">
            <v>1101800</v>
          </cell>
        </row>
        <row r="160">
          <cell r="A160" t="str">
            <v>Wethersfield</v>
          </cell>
          <cell r="B160">
            <v>237800</v>
          </cell>
        </row>
        <row r="161">
          <cell r="A161" t="str">
            <v>Willington</v>
          </cell>
          <cell r="B161">
            <v>205000</v>
          </cell>
        </row>
        <row r="162">
          <cell r="A162" t="str">
            <v>Wilton</v>
          </cell>
          <cell r="B162">
            <v>710500</v>
          </cell>
        </row>
        <row r="163">
          <cell r="A163" t="str">
            <v>Winchester</v>
          </cell>
          <cell r="B163">
            <v>165815.313059034</v>
          </cell>
        </row>
        <row r="164">
          <cell r="A164" t="str">
            <v>Windham</v>
          </cell>
          <cell r="B164">
            <v>142907.78624360714</v>
          </cell>
        </row>
        <row r="165">
          <cell r="A165" t="str">
            <v>Windsor</v>
          </cell>
          <cell r="B165">
            <v>207900</v>
          </cell>
        </row>
        <row r="166">
          <cell r="A166" t="str">
            <v>Windsor Locks</v>
          </cell>
          <cell r="B166">
            <v>168900</v>
          </cell>
        </row>
        <row r="167">
          <cell r="A167" t="str">
            <v>Wolcott</v>
          </cell>
          <cell r="B167">
            <v>211000</v>
          </cell>
        </row>
        <row r="168">
          <cell r="A168" t="str">
            <v>Woodbridge</v>
          </cell>
          <cell r="B168">
            <v>401800</v>
          </cell>
        </row>
        <row r="169">
          <cell r="A169" t="str">
            <v>Woodbury</v>
          </cell>
          <cell r="B169">
            <v>319900</v>
          </cell>
        </row>
        <row r="170">
          <cell r="A170" t="str">
            <v>Woodstock</v>
          </cell>
          <cell r="B170">
            <v>235300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1:AE170" totalsRowShown="0">
  <autoFilter ref="A1:AE170"/>
  <tableColumns count="31">
    <tableColumn id="20" name="ID"/>
    <tableColumn id="1" name="GeoID"/>
    <tableColumn id="13" name="Houses"/>
    <tableColumn id="3" name="Census Households" dataDxfId="26"/>
    <tableColumn id="21" name="% Household Difference" dataDxfId="25">
      <calculatedColumnFormula>100-(Table1[[#This Row],[Census Households]]/Table1[[#This Row],[Houses]]*100)</calculatedColumnFormula>
    </tableColumn>
    <tableColumn id="4" name="Median household income" dataDxfId="24"/>
    <tableColumn id="5" name="Margin of Error" dataDxfId="23"/>
    <tableColumn id="6" name="Residential" dataDxfId="22"/>
    <tableColumn id="14" name="Apartment" dataDxfId="21"/>
    <tableColumn id="18" name="APTandRES" dataDxfId="20">
      <calculatedColumnFormula>Table1[[#This Row],[Apartment]]+Table1[[#This Row],[Residential]]</calculatedColumnFormula>
    </tableColumn>
    <tableColumn id="15" name="Assessed_APTandRES" dataDxfId="19">
      <calculatedColumnFormula>IF(Table1[[#This Row],[Town]]="Hartford",((Table1[[#This Row],[Apartment]]*0.7)+(Table1[[#This Row],[Residential]]*0.32)),((Table1[[#This Row],[Apartment]]*0.7)+(Table1[[#This Row],[Residential]]*0.7)))</calculatedColumnFormula>
    </tableColumn>
    <tableColumn id="7" name="Total Net Grand List" dataDxfId="18"/>
    <tableColumn id="8" name="FY 2017 Mill Rate"/>
    <tableColumn id="12" name="HouseValue" dataDxfId="17">
      <calculatedColumnFormula>Table1[[#This Row],[APTandRES]]/Table1[[#This Row],[Houses]]</calculatedColumnFormula>
    </tableColumn>
    <tableColumn id="16" name="PropertyTaxPerIncome" dataDxfId="16">
      <calculatedColumnFormula>Table1[[#This Row],[Assessed_APTandRES]]*Table1[[#This Row],[FY 2017 Mill Rate]]/1000/Table1[[#This Row],[Houses]]</calculatedColumnFormula>
    </tableColumn>
    <tableColumn id="19" name="Res Net 2015" dataDxfId="15"/>
    <tableColumn id="22" name="Res Eqized 2015" dataDxfId="14"/>
    <tableColumn id="23" name="Apt Net 2015" dataDxfId="13"/>
    <tableColumn id="24" name="Apt Eqized 2015" dataDxfId="12"/>
    <tableColumn id="2" name="Town" dataDxfId="0"/>
    <tableColumn id="25" name="Res + Apt Net 2015" dataDxfId="11">
      <calculatedColumnFormula>Table1[[#This Row],[Res Net 2015]]+Table1[[#This Row],[Apt Net 2015]]</calculatedColumnFormula>
    </tableColumn>
    <tableColumn id="26" name="Res + APT Eqized 2015" dataDxfId="10">
      <calculatedColumnFormula>Table1[[#This Row],[Apt Eqized 2015]]+Table1[[#This Row],[Res Eqized 2015]]</calculatedColumnFormula>
    </tableColumn>
    <tableColumn id="11" name="Res + Apt Ratio" dataDxfId="9">
      <calculatedColumnFormula>Table1[[#This Row],[Res + Apt Net 2015]]/Table1[[#This Row],[Res + APT Eqized 2015]]</calculatedColumnFormula>
    </tableColumn>
    <tableColumn id="9" name="Zillow House Value Index" dataDxfId="8">
      <calculatedColumnFormula>VLOOKUP(Table1[[#This Row],[Town]],[1]Sheet1!$A$2:$B$170,2,FALSE)</calculatedColumnFormula>
    </tableColumn>
    <tableColumn id="28" name="Zillow Net" dataDxfId="7">
      <calculatedColumnFormula>Table1[[#This Row],[Res + Apt Ratio]]*Table1[[#This Row],[Zillow House Value Index]]</calculatedColumnFormula>
    </tableColumn>
    <tableColumn id="10" name="FY 2015 Millrate" dataDxfId="6"/>
    <tableColumn id="30" name="Median Propert Tax" dataDxfId="2">
      <calculatedColumnFormula>Table1[[#This Row],[Zillow Net]]*Table1[[#This Row],[FY 2015 Millrate]]/1000</calculatedColumnFormula>
    </tableColumn>
    <tableColumn id="31" name="TaxperIncomeZillow" dataDxfId="5">
      <calculatedColumnFormula>100*Table1[[#This Row],[Median Propert Tax]]/Table1[[#This Row],[Median household income]]</calculatedColumnFormula>
    </tableColumn>
    <tableColumn id="17" name="TaxPerIncome" dataDxfId="4">
      <calculatedColumnFormula>100*Table1[[#This Row],[PropertyTaxPerIncome]]/Table1[[#This Row],[Median household income]]</calculatedColumnFormula>
    </tableColumn>
    <tableColumn id="32" name="PropTax per Income Differeence" dataDxfId="3">
      <calculatedColumnFormula>Table1[[#This Row],[TaxperIncomeZillow]]-Table1[[#This Row],[TaxPerIncome]]</calculatedColumnFormula>
    </tableColumn>
    <tableColumn id="27" name="Column1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0"/>
  <sheetViews>
    <sheetView topLeftCell="S133" workbookViewId="0">
      <selection activeCell="T1" sqref="T1:AD170"/>
    </sheetView>
  </sheetViews>
  <sheetFormatPr defaultRowHeight="14.25" x14ac:dyDescent="0.45"/>
  <cols>
    <col min="1" max="1" width="4.9296875" bestFit="1" customWidth="1"/>
    <col min="2" max="2" width="9.796875" bestFit="1" customWidth="1"/>
    <col min="4" max="4" width="9.19921875" bestFit="1" customWidth="1"/>
    <col min="5" max="5" width="19.46484375" bestFit="1" customWidth="1"/>
    <col min="6" max="6" width="23.33203125" bestFit="1" customWidth="1"/>
    <col min="7" max="7" width="25.53125" bestFit="1" customWidth="1"/>
    <col min="8" max="8" width="16" bestFit="1" customWidth="1"/>
    <col min="9" max="9" width="13.265625" bestFit="1" customWidth="1"/>
    <col min="10" max="10" width="12.265625" bestFit="1" customWidth="1"/>
    <col min="11" max="11" width="13.265625" bestFit="1" customWidth="1"/>
    <col min="12" max="12" width="21.265625" style="2" bestFit="1" customWidth="1"/>
    <col min="13" max="13" width="19.9296875" bestFit="1" customWidth="1"/>
    <col min="15" max="15" width="17.33203125" bestFit="1" customWidth="1"/>
    <col min="18" max="18" width="22.53125" bestFit="1" customWidth="1"/>
    <col min="19" max="19" width="15" bestFit="1" customWidth="1"/>
    <col min="20" max="20" width="15" style="9" customWidth="1"/>
    <col min="21" max="21" width="13.59765625" bestFit="1" customWidth="1"/>
    <col min="22" max="22" width="25.19921875" customWidth="1"/>
    <col min="23" max="23" width="28.6640625" customWidth="1"/>
    <col min="24" max="24" width="27.33203125" customWidth="1"/>
    <col min="25" max="25" width="16.19921875" bestFit="1" customWidth="1"/>
    <col min="26" max="26" width="13.06640625" bestFit="1" customWidth="1"/>
    <col min="27" max="27" width="21.1328125" customWidth="1"/>
    <col min="28" max="28" width="24.86328125" style="5" customWidth="1"/>
    <col min="29" max="29" width="15.53125" customWidth="1"/>
    <col min="30" max="31" width="9.06640625" style="5"/>
    <col min="33" max="33" width="15.19921875" bestFit="1" customWidth="1"/>
  </cols>
  <sheetData>
    <row r="1" spans="1:31" x14ac:dyDescent="0.45">
      <c r="A1" t="s">
        <v>179</v>
      </c>
      <c r="B1" t="s">
        <v>0</v>
      </c>
      <c r="C1" t="s">
        <v>180</v>
      </c>
      <c r="D1" t="s">
        <v>181</v>
      </c>
      <c r="E1" t="s">
        <v>182</v>
      </c>
      <c r="F1" t="s">
        <v>2</v>
      </c>
      <c r="G1" t="s">
        <v>3</v>
      </c>
      <c r="H1" t="s">
        <v>4</v>
      </c>
      <c r="I1" t="s">
        <v>176</v>
      </c>
      <c r="J1" t="s">
        <v>177</v>
      </c>
      <c r="K1" t="s">
        <v>178</v>
      </c>
      <c r="L1" t="s">
        <v>5</v>
      </c>
      <c r="M1" t="s">
        <v>6</v>
      </c>
      <c r="N1" t="s">
        <v>183</v>
      </c>
      <c r="O1" t="s">
        <v>185</v>
      </c>
      <c r="P1" t="s">
        <v>198</v>
      </c>
      <c r="Q1" t="s">
        <v>199</v>
      </c>
      <c r="R1" t="s">
        <v>201</v>
      </c>
      <c r="S1" t="s">
        <v>200</v>
      </c>
      <c r="T1" t="s">
        <v>1</v>
      </c>
      <c r="U1" t="s">
        <v>202</v>
      </c>
      <c r="V1" t="s">
        <v>203</v>
      </c>
      <c r="W1" s="7" t="s">
        <v>204</v>
      </c>
      <c r="X1" s="2" t="s">
        <v>186</v>
      </c>
      <c r="Y1" s="8" t="s">
        <v>205</v>
      </c>
      <c r="Z1" t="s">
        <v>197</v>
      </c>
      <c r="AA1" s="8" t="s">
        <v>206</v>
      </c>
      <c r="AB1" s="7" t="s">
        <v>208</v>
      </c>
      <c r="AC1" s="2" t="s">
        <v>184</v>
      </c>
      <c r="AD1" s="9" t="s">
        <v>207</v>
      </c>
      <c r="AE1" s="9" t="s">
        <v>209</v>
      </c>
    </row>
    <row r="2" spans="1:31" x14ac:dyDescent="0.45">
      <c r="A2">
        <v>1</v>
      </c>
      <c r="B2">
        <v>901301080</v>
      </c>
      <c r="C2">
        <v>1335</v>
      </c>
      <c r="D2" s="1">
        <v>1158</v>
      </c>
      <c r="E2" s="1">
        <f>100-(Table1[[#This Row],[Census Households]]/Table1[[#This Row],[Houses]]*100)</f>
        <v>13.258426966292134</v>
      </c>
      <c r="F2" s="1">
        <v>100321</v>
      </c>
      <c r="G2" s="1">
        <v>11133</v>
      </c>
      <c r="H2" s="1">
        <v>209361600</v>
      </c>
      <c r="I2" s="1">
        <v>1796400</v>
      </c>
      <c r="J2" s="1">
        <f>Table1[[#This Row],[Apartment]]+Table1[[#This Row],[Residential]]</f>
        <v>211158000</v>
      </c>
      <c r="K2" s="1">
        <f>IF(Table1[[#This Row],[Town]]="Hartford",((Table1[[#This Row],[Apartment]]*0.7)+(Table1[[#This Row],[Residential]]*0.32)),((Table1[[#This Row],[Apartment]]*0.7)+(Table1[[#This Row],[Residential]]*0.7)))</f>
        <v>147810600</v>
      </c>
      <c r="L2" s="1">
        <v>257524795</v>
      </c>
      <c r="M2">
        <v>31</v>
      </c>
      <c r="N2" s="1">
        <f>Table1[[#This Row],[APTandRES]]/Table1[[#This Row],[Houses]]</f>
        <v>158170.78651685393</v>
      </c>
      <c r="O2" s="1">
        <f>Table1[[#This Row],[Assessed_APTandRES]]*Table1[[#This Row],[FY 2017 Mill Rate]]/1000/Table1[[#This Row],[Houses]]</f>
        <v>3432.30606741573</v>
      </c>
      <c r="P2" s="1">
        <v>218402290</v>
      </c>
      <c r="Q2" s="1">
        <v>304945950.85000002</v>
      </c>
      <c r="R2" s="1">
        <v>1536000</v>
      </c>
      <c r="S2" s="1">
        <v>2127129.21</v>
      </c>
      <c r="T2" t="s">
        <v>7</v>
      </c>
      <c r="U2" s="1">
        <f>Table1[[#This Row],[Res Net 2015]]+Table1[[#This Row],[Apt Net 2015]]</f>
        <v>219938290</v>
      </c>
      <c r="V2" s="1">
        <f>Table1[[#This Row],[Apt Eqized 2015]]+Table1[[#This Row],[Res Eqized 2015]]</f>
        <v>307073080.06</v>
      </c>
      <c r="W2" s="6">
        <f>Table1[[#This Row],[Res + Apt Net 2015]]/Table1[[#This Row],[Res + APT Eqized 2015]]</f>
        <v>0.71624086994869607</v>
      </c>
      <c r="X2" s="1">
        <f>VLOOKUP(Table1[[#This Row],[Town]],[1]Sheet1!$A$2:$B$170,2,FALSE)</f>
        <v>235500</v>
      </c>
      <c r="Y2" s="1">
        <f>Table1[[#This Row],[Res + Apt Ratio]]*Table1[[#This Row],[Zillow House Value Index]]</f>
        <v>168674.72487291793</v>
      </c>
      <c r="Z2" s="1">
        <v>30.72</v>
      </c>
      <c r="AA2" s="1">
        <f>Table1[[#This Row],[Zillow Net]]*Table1[[#This Row],[FY 2015 Millrate]]/1000</f>
        <v>5181.687548096038</v>
      </c>
      <c r="AB2" s="5">
        <f>100*Table1[[#This Row],[Median Propert Tax]]/Table1[[#This Row],[Median household income]]</f>
        <v>5.165107552851385</v>
      </c>
      <c r="AC2" s="2">
        <f>100*Table1[[#This Row],[PropertyTaxPerIncome]]/Table1[[#This Row],[Median household income]]</f>
        <v>3.4213236186000242</v>
      </c>
      <c r="AD2" s="9">
        <f>Table1[[#This Row],[TaxperIncomeZillow]]-Table1[[#This Row],[TaxPerIncome]]</f>
        <v>1.7437839342513608</v>
      </c>
      <c r="AE2" s="9"/>
    </row>
    <row r="3" spans="1:31" x14ac:dyDescent="0.45">
      <c r="A3">
        <v>2</v>
      </c>
      <c r="B3">
        <v>900901220</v>
      </c>
      <c r="C3">
        <v>8151</v>
      </c>
      <c r="D3" s="1">
        <v>6954</v>
      </c>
      <c r="E3" s="1">
        <f>100-(Table1[[#This Row],[Census Households]]/Table1[[#This Row],[Houses]]*100)</f>
        <v>14.685314685314694</v>
      </c>
      <c r="F3" s="1">
        <v>43305</v>
      </c>
      <c r="G3" s="1">
        <v>3133</v>
      </c>
      <c r="H3" s="1">
        <v>652300052</v>
      </c>
      <c r="I3" s="1">
        <v>15401400</v>
      </c>
      <c r="J3" s="1">
        <f>Table1[[#This Row],[Apartment]]+Table1[[#This Row],[Residential]]</f>
        <v>667701452</v>
      </c>
      <c r="K3" s="1">
        <f>IF(Table1[[#This Row],[Town]]="Hartford",((Table1[[#This Row],[Apartment]]*0.7)+(Table1[[#This Row],[Residential]]*0.32)),((Table1[[#This Row],[Apartment]]*0.7)+(Table1[[#This Row],[Residential]]*0.7)))</f>
        <v>467391016.39999998</v>
      </c>
      <c r="L3" s="1">
        <v>905500485</v>
      </c>
      <c r="M3">
        <v>37</v>
      </c>
      <c r="N3" s="1">
        <f>Table1[[#This Row],[APTandRES]]/Table1[[#This Row],[Houses]]</f>
        <v>81916.507422402166</v>
      </c>
      <c r="O3" s="1">
        <f>Table1[[#This Row],[Assessed_APTandRES]]*Table1[[#This Row],[FY 2017 Mill Rate]]/1000/Table1[[#This Row],[Houses]]</f>
        <v>2121.6375422402157</v>
      </c>
      <c r="P3" s="1">
        <v>647823021</v>
      </c>
      <c r="Q3" s="1">
        <v>1005936368.01</v>
      </c>
      <c r="R3" s="1">
        <v>15401400</v>
      </c>
      <c r="S3" s="1">
        <v>23896664.079999998</v>
      </c>
      <c r="T3" t="s">
        <v>8</v>
      </c>
      <c r="U3" s="1">
        <f>Table1[[#This Row],[Res Net 2015]]+Table1[[#This Row],[Apt Net 2015]]</f>
        <v>663224421</v>
      </c>
      <c r="V3" s="1">
        <f>Table1[[#This Row],[Apt Eqized 2015]]+Table1[[#This Row],[Res Eqized 2015]]</f>
        <v>1029833032.09</v>
      </c>
      <c r="W3" s="6">
        <f>Table1[[#This Row],[Res + Apt Net 2015]]/Table1[[#This Row],[Res + APT Eqized 2015]]</f>
        <v>0.64401160220508336</v>
      </c>
      <c r="X3" s="1">
        <f>VLOOKUP(Table1[[#This Row],[Town]],[1]Sheet1!$A$2:$B$170,2,FALSE)</f>
        <v>181000</v>
      </c>
      <c r="Y3" s="1">
        <f>Table1[[#This Row],[Res + Apt Ratio]]*Table1[[#This Row],[Zillow House Value Index]]</f>
        <v>116566.09999912008</v>
      </c>
      <c r="Z3" s="1">
        <v>38.61</v>
      </c>
      <c r="AA3" s="1">
        <f>Table1[[#This Row],[Zillow Net]]*Table1[[#This Row],[FY 2015 Millrate]]/1000</f>
        <v>4500.617120966027</v>
      </c>
      <c r="AB3" s="5">
        <f>100*Table1[[#This Row],[Median Propert Tax]]/Table1[[#This Row],[Median household income]]</f>
        <v>10.392834824999486</v>
      </c>
      <c r="AC3" s="2">
        <f>100*Table1[[#This Row],[PropertyTaxPerIncome]]/Table1[[#This Row],[Median household income]]</f>
        <v>4.8992900178737226</v>
      </c>
      <c r="AD3" s="9">
        <f>Table1[[#This Row],[TaxperIncomeZillow]]-Table1[[#This Row],[TaxPerIncome]]</f>
        <v>5.4935448071257635</v>
      </c>
      <c r="AE3" s="9"/>
    </row>
    <row r="4" spans="1:31" x14ac:dyDescent="0.45">
      <c r="A4">
        <v>3</v>
      </c>
      <c r="B4">
        <v>901501430</v>
      </c>
      <c r="C4">
        <v>1920</v>
      </c>
      <c r="D4" s="1">
        <v>1691</v>
      </c>
      <c r="E4" s="1">
        <f>100-(Table1[[#This Row],[Census Households]]/Table1[[#This Row],[Houses]]*100)</f>
        <v>11.927083333333329</v>
      </c>
      <c r="F4" s="1">
        <v>77870</v>
      </c>
      <c r="G4" s="1">
        <v>8126</v>
      </c>
      <c r="H4" s="1">
        <v>224755100</v>
      </c>
      <c r="I4" s="1">
        <v>9056600</v>
      </c>
      <c r="J4" s="1">
        <f>Table1[[#This Row],[Apartment]]+Table1[[#This Row],[Residential]]</f>
        <v>233811700</v>
      </c>
      <c r="K4" s="1">
        <f>IF(Table1[[#This Row],[Town]]="Hartford",((Table1[[#This Row],[Apartment]]*0.7)+(Table1[[#This Row],[Residential]]*0.32)),((Table1[[#This Row],[Apartment]]*0.7)+(Table1[[#This Row],[Residential]]*0.7)))</f>
        <v>163668190</v>
      </c>
      <c r="L4" s="1">
        <v>297386946</v>
      </c>
      <c r="M4">
        <v>32</v>
      </c>
      <c r="N4" s="1">
        <f>Table1[[#This Row],[APTandRES]]/Table1[[#This Row],[Houses]]</f>
        <v>121776.92708333333</v>
      </c>
      <c r="O4" s="1">
        <f>Table1[[#This Row],[Assessed_APTandRES]]*Table1[[#This Row],[FY 2017 Mill Rate]]/1000/Table1[[#This Row],[Houses]]</f>
        <v>2727.8031666666666</v>
      </c>
      <c r="P4" s="1">
        <v>225753720</v>
      </c>
      <c r="Q4" s="1">
        <v>335244609.44</v>
      </c>
      <c r="R4" s="1">
        <v>9243700</v>
      </c>
      <c r="S4" s="1">
        <v>13666026.02</v>
      </c>
      <c r="T4" t="s">
        <v>9</v>
      </c>
      <c r="U4" s="1">
        <f>Table1[[#This Row],[Res Net 2015]]+Table1[[#This Row],[Apt Net 2015]]</f>
        <v>234997420</v>
      </c>
      <c r="V4" s="1">
        <f>Table1[[#This Row],[Apt Eqized 2015]]+Table1[[#This Row],[Res Eqized 2015]]</f>
        <v>348910635.45999998</v>
      </c>
      <c r="W4" s="6">
        <f>Table1[[#This Row],[Res + Apt Net 2015]]/Table1[[#This Row],[Res + APT Eqized 2015]]</f>
        <v>0.6735175030998467</v>
      </c>
      <c r="X4" s="1">
        <f>VLOOKUP(Table1[[#This Row],[Town]],[1]Sheet1!$A$2:$B$170,2,FALSE)</f>
        <v>215200</v>
      </c>
      <c r="Y4" s="1">
        <f>Table1[[#This Row],[Res + Apt Ratio]]*Table1[[#This Row],[Zillow House Value Index]]</f>
        <v>144940.96666708702</v>
      </c>
      <c r="Z4" s="1">
        <v>32.159999999999997</v>
      </c>
      <c r="AA4" s="1">
        <f>Table1[[#This Row],[Zillow Net]]*Table1[[#This Row],[FY 2015 Millrate]]/1000</f>
        <v>4661.3014880135179</v>
      </c>
      <c r="AB4" s="5">
        <f>100*Table1[[#This Row],[Median Propert Tax]]/Table1[[#This Row],[Median household income]]</f>
        <v>5.9860042224393446</v>
      </c>
      <c r="AC4" s="2">
        <f>100*Table1[[#This Row],[PropertyTaxPerIncome]]/Table1[[#This Row],[Median household income]]</f>
        <v>3.5030219168699968</v>
      </c>
      <c r="AD4" s="9">
        <f>Table1[[#This Row],[TaxperIncomeZillow]]-Table1[[#This Row],[TaxPerIncome]]</f>
        <v>2.4829823055693478</v>
      </c>
      <c r="AE4" s="9"/>
    </row>
    <row r="5" spans="1:31" x14ac:dyDescent="0.45">
      <c r="A5">
        <v>4</v>
      </c>
      <c r="B5">
        <v>900302060</v>
      </c>
      <c r="C5">
        <v>7541</v>
      </c>
      <c r="D5" s="1">
        <v>7024</v>
      </c>
      <c r="E5" s="1">
        <f>100-(Table1[[#This Row],[Census Households]]/Table1[[#This Row],[Houses]]*100)</f>
        <v>6.8558546611855178</v>
      </c>
      <c r="F5" s="1">
        <v>123894</v>
      </c>
      <c r="G5" s="1">
        <v>10286</v>
      </c>
      <c r="H5" s="1">
        <v>2017309890</v>
      </c>
      <c r="I5" s="1">
        <v>36421010</v>
      </c>
      <c r="J5" s="1">
        <f>Table1[[#This Row],[Apartment]]+Table1[[#This Row],[Residential]]</f>
        <v>2053730900</v>
      </c>
      <c r="K5" s="1">
        <f>IF(Table1[[#This Row],[Town]]="Hartford",((Table1[[#This Row],[Apartment]]*0.7)+(Table1[[#This Row],[Residential]]*0.32)),((Table1[[#This Row],[Apartment]]*0.7)+(Table1[[#This Row],[Residential]]*0.7)))</f>
        <v>1437611630</v>
      </c>
      <c r="L5" s="1">
        <v>2638105150</v>
      </c>
      <c r="M5">
        <v>30</v>
      </c>
      <c r="N5" s="1">
        <f>Table1[[#This Row],[APTandRES]]/Table1[[#This Row],[Houses]]</f>
        <v>272341.98382177431</v>
      </c>
      <c r="O5" s="1">
        <f>Table1[[#This Row],[Assessed_APTandRES]]*Table1[[#This Row],[FY 2017 Mill Rate]]/1000/Table1[[#This Row],[Houses]]</f>
        <v>5719.1816602572599</v>
      </c>
      <c r="P5" s="1">
        <v>2000579270</v>
      </c>
      <c r="Q5" s="1">
        <v>2829673649.2199998</v>
      </c>
      <c r="R5" s="1">
        <v>0</v>
      </c>
      <c r="S5" s="1">
        <v>0</v>
      </c>
      <c r="T5" t="s">
        <v>10</v>
      </c>
      <c r="U5" s="1">
        <f>Table1[[#This Row],[Res Net 2015]]+Table1[[#This Row],[Apt Net 2015]]</f>
        <v>2000579270</v>
      </c>
      <c r="V5" s="1">
        <f>Table1[[#This Row],[Apt Eqized 2015]]+Table1[[#This Row],[Res Eqized 2015]]</f>
        <v>2829673649.2199998</v>
      </c>
      <c r="W5" s="6">
        <f>Table1[[#This Row],[Res + Apt Net 2015]]/Table1[[#This Row],[Res + APT Eqized 2015]]</f>
        <v>0.70700000000051599</v>
      </c>
      <c r="X5" s="1">
        <f>VLOOKUP(Table1[[#This Row],[Town]],[1]Sheet1!$A$2:$B$170,2,FALSE)</f>
        <v>345900</v>
      </c>
      <c r="Y5" s="1">
        <f>Table1[[#This Row],[Res + Apt Ratio]]*Table1[[#This Row],[Zillow House Value Index]]</f>
        <v>244551.30000017848</v>
      </c>
      <c r="Z5" s="1">
        <v>28.32</v>
      </c>
      <c r="AA5" s="1">
        <f>Table1[[#This Row],[Zillow Net]]*Table1[[#This Row],[FY 2015 Millrate]]/1000</f>
        <v>6925.6928160050547</v>
      </c>
      <c r="AB5" s="5">
        <f>100*Table1[[#This Row],[Median Propert Tax]]/Table1[[#This Row],[Median household income]]</f>
        <v>5.5900147028952611</v>
      </c>
      <c r="AC5" s="2">
        <f>100*Table1[[#This Row],[PropertyTaxPerIncome]]/Table1[[#This Row],[Median household income]]</f>
        <v>4.616189371767204</v>
      </c>
      <c r="AD5" s="9">
        <f>Table1[[#This Row],[TaxperIncomeZillow]]-Table1[[#This Row],[TaxPerIncome]]</f>
        <v>0.97382533112805714</v>
      </c>
      <c r="AE5" s="9"/>
    </row>
    <row r="6" spans="1:31" x14ac:dyDescent="0.45">
      <c r="A6">
        <v>5</v>
      </c>
      <c r="B6">
        <v>900502760</v>
      </c>
      <c r="C6">
        <v>1600</v>
      </c>
      <c r="D6" s="1">
        <v>1450</v>
      </c>
      <c r="E6" s="1">
        <f>100-(Table1[[#This Row],[Census Households]]/Table1[[#This Row],[Houses]]*100)</f>
        <v>9.375</v>
      </c>
      <c r="F6" s="1">
        <v>95735</v>
      </c>
      <c r="G6" s="1">
        <v>21932</v>
      </c>
      <c r="H6" s="1">
        <v>250805400</v>
      </c>
      <c r="I6" s="1">
        <v>2173380</v>
      </c>
      <c r="J6" s="1">
        <f>Table1[[#This Row],[Apartment]]+Table1[[#This Row],[Residential]]</f>
        <v>252978780</v>
      </c>
      <c r="K6" s="1">
        <f>IF(Table1[[#This Row],[Town]]="Hartford",((Table1[[#This Row],[Apartment]]*0.7)+(Table1[[#This Row],[Residential]]*0.32)),((Table1[[#This Row],[Apartment]]*0.7)+(Table1[[#This Row],[Residential]]*0.7)))</f>
        <v>177085146</v>
      </c>
      <c r="L6" s="1">
        <v>351799720</v>
      </c>
      <c r="M6">
        <v>28</v>
      </c>
      <c r="N6" s="1">
        <f>Table1[[#This Row],[APTandRES]]/Table1[[#This Row],[Houses]]</f>
        <v>158111.73749999999</v>
      </c>
      <c r="O6" s="1">
        <f>Table1[[#This Row],[Assessed_APTandRES]]*Table1[[#This Row],[FY 2017 Mill Rate]]/1000/Table1[[#This Row],[Houses]]</f>
        <v>3098.9900550000002</v>
      </c>
      <c r="P6" s="1">
        <v>248508040</v>
      </c>
      <c r="Q6" s="1">
        <v>361256054.66000003</v>
      </c>
      <c r="R6" s="1">
        <v>2173380</v>
      </c>
      <c r="S6" s="1">
        <v>3159441.78</v>
      </c>
      <c r="T6" t="s">
        <v>11</v>
      </c>
      <c r="U6" s="1">
        <f>Table1[[#This Row],[Res Net 2015]]+Table1[[#This Row],[Apt Net 2015]]</f>
        <v>250681420</v>
      </c>
      <c r="V6" s="1">
        <f>Table1[[#This Row],[Apt Eqized 2015]]+Table1[[#This Row],[Res Eqized 2015]]</f>
        <v>364415496.44</v>
      </c>
      <c r="W6" s="6">
        <f>Table1[[#This Row],[Res + Apt Net 2015]]/Table1[[#This Row],[Res + APT Eqized 2015]]</f>
        <v>0.68789999999704732</v>
      </c>
      <c r="X6" s="1">
        <f>VLOOKUP(Table1[[#This Row],[Town]],[1]Sheet1!$A$2:$B$170,2,FALSE)</f>
        <v>261500</v>
      </c>
      <c r="Y6" s="1">
        <f>Table1[[#This Row],[Res + Apt Ratio]]*Table1[[#This Row],[Zillow House Value Index]]</f>
        <v>179885.84999922788</v>
      </c>
      <c r="Z6" s="1">
        <v>27.37</v>
      </c>
      <c r="AA6" s="1">
        <f>Table1[[#This Row],[Zillow Net]]*Table1[[#This Row],[FY 2015 Millrate]]/1000</f>
        <v>4923.4757144788673</v>
      </c>
      <c r="AB6" s="5">
        <f>100*Table1[[#This Row],[Median Propert Tax]]/Table1[[#This Row],[Median household income]]</f>
        <v>5.1428168532708698</v>
      </c>
      <c r="AC6" s="2">
        <f>100*Table1[[#This Row],[PropertyTaxPerIncome]]/Table1[[#This Row],[Median household income]]</f>
        <v>3.2370502480806396</v>
      </c>
      <c r="AD6" s="9">
        <f>Table1[[#This Row],[TaxperIncomeZillow]]-Table1[[#This Row],[TaxPerIncome]]</f>
        <v>1.9057666051902302</v>
      </c>
      <c r="AE6" s="9"/>
    </row>
    <row r="7" spans="1:31" x14ac:dyDescent="0.45">
      <c r="A7">
        <v>6</v>
      </c>
      <c r="B7">
        <v>900903250</v>
      </c>
      <c r="C7">
        <v>2596</v>
      </c>
      <c r="D7" s="1">
        <v>2370</v>
      </c>
      <c r="E7" s="1">
        <f>100-(Table1[[#This Row],[Census Households]]/Table1[[#This Row],[Houses]]*100)</f>
        <v>8.705701078582436</v>
      </c>
      <c r="F7" s="1">
        <v>83155</v>
      </c>
      <c r="G7" s="1">
        <v>12060</v>
      </c>
      <c r="H7" s="1">
        <v>340962980</v>
      </c>
      <c r="I7" s="1">
        <v>0</v>
      </c>
      <c r="J7" s="1">
        <f>Table1[[#This Row],[Apartment]]+Table1[[#This Row],[Residential]]</f>
        <v>340962980</v>
      </c>
      <c r="K7" s="1">
        <f>IF(Table1[[#This Row],[Town]]="Hartford",((Table1[[#This Row],[Apartment]]*0.7)+(Table1[[#This Row],[Residential]]*0.32)),((Table1[[#This Row],[Apartment]]*0.7)+(Table1[[#This Row],[Residential]]*0.7)))</f>
        <v>238674085.99999997</v>
      </c>
      <c r="L7" s="1">
        <v>468427669</v>
      </c>
      <c r="M7">
        <v>33</v>
      </c>
      <c r="N7" s="1">
        <f>Table1[[#This Row],[APTandRES]]/Table1[[#This Row],[Houses]]</f>
        <v>131341.67180277349</v>
      </c>
      <c r="O7" s="1">
        <f>Table1[[#This Row],[Assessed_APTandRES]]*Table1[[#This Row],[FY 2017 Mill Rate]]/1000/Table1[[#This Row],[Houses]]</f>
        <v>3033.9926186440671</v>
      </c>
      <c r="P7" s="1">
        <v>366069430</v>
      </c>
      <c r="Q7" s="1">
        <v>500641999.44999999</v>
      </c>
      <c r="R7" s="1">
        <v>732140</v>
      </c>
      <c r="S7" s="1">
        <v>1002107.86</v>
      </c>
      <c r="T7" t="s">
        <v>12</v>
      </c>
      <c r="U7" s="1">
        <f>Table1[[#This Row],[Res Net 2015]]+Table1[[#This Row],[Apt Net 2015]]</f>
        <v>366801570</v>
      </c>
      <c r="V7" s="1">
        <f>Table1[[#This Row],[Apt Eqized 2015]]+Table1[[#This Row],[Res Eqized 2015]]</f>
        <v>501644107.31</v>
      </c>
      <c r="W7" s="6">
        <f>Table1[[#This Row],[Res + Apt Net 2015]]/Table1[[#This Row],[Res + APT Eqized 2015]]</f>
        <v>0.73119880141107363</v>
      </c>
      <c r="X7" s="1">
        <f>VLOOKUP(Table1[[#This Row],[Town]],[1]Sheet1!$A$2:$B$170,2,FALSE)</f>
        <v>216500</v>
      </c>
      <c r="Y7" s="1">
        <f>Table1[[#This Row],[Res + Apt Ratio]]*Table1[[#This Row],[Zillow House Value Index]]</f>
        <v>158304.54050549745</v>
      </c>
      <c r="Z7" s="1">
        <v>32.5</v>
      </c>
      <c r="AA7" s="1">
        <f>Table1[[#This Row],[Zillow Net]]*Table1[[#This Row],[FY 2015 Millrate]]/1000</f>
        <v>5144.8975664286672</v>
      </c>
      <c r="AB7" s="5">
        <f>100*Table1[[#This Row],[Median Propert Tax]]/Table1[[#This Row],[Median household income]]</f>
        <v>6.1871175111883439</v>
      </c>
      <c r="AC7" s="2">
        <f>100*Table1[[#This Row],[PropertyTaxPerIncome]]/Table1[[#This Row],[Median household income]]</f>
        <v>3.6485991445422008</v>
      </c>
      <c r="AD7" s="9">
        <f>Table1[[#This Row],[TaxperIncomeZillow]]-Table1[[#This Row],[TaxPerIncome]]</f>
        <v>2.5385183666461431</v>
      </c>
      <c r="AE7" s="9"/>
    </row>
    <row r="8" spans="1:31" x14ac:dyDescent="0.45">
      <c r="A8">
        <v>7</v>
      </c>
      <c r="B8">
        <v>900304300</v>
      </c>
      <c r="C8">
        <v>8385</v>
      </c>
      <c r="D8" s="1">
        <v>7911</v>
      </c>
      <c r="E8" s="1">
        <f>100-(Table1[[#This Row],[Census Households]]/Table1[[#This Row],[Houses]]*100)</f>
        <v>5.6529516994633298</v>
      </c>
      <c r="F8" s="1">
        <v>87810</v>
      </c>
      <c r="G8" s="1">
        <v>5333</v>
      </c>
      <c r="H8" s="1">
        <v>1412072105</v>
      </c>
      <c r="I8" s="1">
        <v>105600</v>
      </c>
      <c r="J8" s="1">
        <f>Table1[[#This Row],[Apartment]]+Table1[[#This Row],[Residential]]</f>
        <v>1412177705</v>
      </c>
      <c r="K8" s="1">
        <f>IF(Table1[[#This Row],[Town]]="Hartford",((Table1[[#This Row],[Apartment]]*0.7)+(Table1[[#This Row],[Residential]]*0.32)),((Table1[[#This Row],[Apartment]]*0.7)+(Table1[[#This Row],[Residential]]*0.7)))</f>
        <v>988524393.49999988</v>
      </c>
      <c r="L8" s="1">
        <v>2289736295</v>
      </c>
      <c r="M8">
        <v>31</v>
      </c>
      <c r="N8" s="1">
        <f>Table1[[#This Row],[APTandRES]]/Table1[[#This Row],[Houses]]</f>
        <v>168417.13834227787</v>
      </c>
      <c r="O8" s="1">
        <f>Table1[[#This Row],[Assessed_APTandRES]]*Table1[[#This Row],[FY 2017 Mill Rate]]/1000/Table1[[#This Row],[Houses]]</f>
        <v>3654.6519020274295</v>
      </c>
      <c r="P8" s="1">
        <v>1399876856</v>
      </c>
      <c r="Q8" s="1">
        <v>2097822352.76</v>
      </c>
      <c r="R8" s="1">
        <v>105600</v>
      </c>
      <c r="S8" s="1">
        <v>158273.38</v>
      </c>
      <c r="T8" t="s">
        <v>13</v>
      </c>
      <c r="U8" s="1">
        <f>Table1[[#This Row],[Res Net 2015]]+Table1[[#This Row],[Apt Net 2015]]</f>
        <v>1399982456</v>
      </c>
      <c r="V8" s="1">
        <f>Table1[[#This Row],[Apt Eqized 2015]]+Table1[[#This Row],[Res Eqized 2015]]</f>
        <v>2097980626.1400001</v>
      </c>
      <c r="W8" s="6">
        <f>Table1[[#This Row],[Res + Apt Net 2015]]/Table1[[#This Row],[Res + APT Eqized 2015]]</f>
        <v>0.66729999245787974</v>
      </c>
      <c r="X8" s="1">
        <f>VLOOKUP(Table1[[#This Row],[Town]],[1]Sheet1!$A$2:$B$170,2,FALSE)</f>
        <v>270600</v>
      </c>
      <c r="Y8" s="1">
        <f>Table1[[#This Row],[Res + Apt Ratio]]*Table1[[#This Row],[Zillow House Value Index]]</f>
        <v>180571.37795910225</v>
      </c>
      <c r="Z8" s="1">
        <v>28.92</v>
      </c>
      <c r="AA8" s="1">
        <f>Table1[[#This Row],[Zillow Net]]*Table1[[#This Row],[FY 2015 Millrate]]/1000</f>
        <v>5222.124250577237</v>
      </c>
      <c r="AB8" s="5">
        <f>100*Table1[[#This Row],[Median Propert Tax]]/Table1[[#This Row],[Median household income]]</f>
        <v>5.9470723728245494</v>
      </c>
      <c r="AC8" s="2">
        <f>100*Table1[[#This Row],[PropertyTaxPerIncome]]/Table1[[#This Row],[Median household income]]</f>
        <v>4.1619996606621443</v>
      </c>
      <c r="AD8" s="9">
        <f>Table1[[#This Row],[TaxperIncomeZillow]]-Table1[[#This Row],[TaxPerIncome]]</f>
        <v>1.785072712162405</v>
      </c>
      <c r="AE8" s="9"/>
    </row>
    <row r="9" spans="1:31" x14ac:dyDescent="0.45">
      <c r="A9">
        <v>8</v>
      </c>
      <c r="B9">
        <v>900904580</v>
      </c>
      <c r="C9">
        <v>2054</v>
      </c>
      <c r="D9" s="1">
        <v>2042</v>
      </c>
      <c r="E9" s="1">
        <f>100-(Table1[[#This Row],[Census Households]]/Table1[[#This Row],[Houses]]*100)</f>
        <v>0.58422590068160218</v>
      </c>
      <c r="F9" s="1">
        <v>97254</v>
      </c>
      <c r="G9" s="1">
        <v>6655</v>
      </c>
      <c r="H9" s="1">
        <v>454798690</v>
      </c>
      <c r="I9" s="1">
        <v>281380</v>
      </c>
      <c r="J9" s="1">
        <f>Table1[[#This Row],[Apartment]]+Table1[[#This Row],[Residential]]</f>
        <v>455080070</v>
      </c>
      <c r="K9" s="1">
        <f>IF(Table1[[#This Row],[Town]]="Hartford",((Table1[[#This Row],[Apartment]]*0.7)+(Table1[[#This Row],[Residential]]*0.32)),((Table1[[#This Row],[Apartment]]*0.7)+(Table1[[#This Row],[Residential]]*0.7)))</f>
        <v>318556049</v>
      </c>
      <c r="L9" s="1">
        <v>556720040</v>
      </c>
      <c r="M9">
        <v>36</v>
      </c>
      <c r="N9" s="1">
        <f>Table1[[#This Row],[APTandRES]]/Table1[[#This Row],[Houses]]</f>
        <v>221557.96981499513</v>
      </c>
      <c r="O9" s="1">
        <f>Table1[[#This Row],[Assessed_APTandRES]]*Table1[[#This Row],[FY 2017 Mill Rate]]/1000/Table1[[#This Row],[Houses]]</f>
        <v>5583.2608393378778</v>
      </c>
      <c r="P9" s="1">
        <v>452902830</v>
      </c>
      <c r="Q9" s="1">
        <v>689035189.40999997</v>
      </c>
      <c r="R9" s="1">
        <v>281380</v>
      </c>
      <c r="S9" s="1">
        <v>428084.59</v>
      </c>
      <c r="T9" t="s">
        <v>14</v>
      </c>
      <c r="U9" s="1">
        <f>Table1[[#This Row],[Res Net 2015]]+Table1[[#This Row],[Apt Net 2015]]</f>
        <v>453184210</v>
      </c>
      <c r="V9" s="1">
        <f>Table1[[#This Row],[Apt Eqized 2015]]+Table1[[#This Row],[Res Eqized 2015]]</f>
        <v>689463274</v>
      </c>
      <c r="W9" s="6">
        <f>Table1[[#This Row],[Res + Apt Net 2015]]/Table1[[#This Row],[Res + APT Eqized 2015]]</f>
        <v>0.65729999999970989</v>
      </c>
      <c r="X9" s="1">
        <f>VLOOKUP(Table1[[#This Row],[Town]],[1]Sheet1!$A$2:$B$170,2,FALSE)</f>
        <v>335100</v>
      </c>
      <c r="Y9" s="1">
        <f>Table1[[#This Row],[Res + Apt Ratio]]*Table1[[#This Row],[Zillow House Value Index]]</f>
        <v>220261.22999990277</v>
      </c>
      <c r="Z9" s="1">
        <v>33.9</v>
      </c>
      <c r="AA9" s="1">
        <f>Table1[[#This Row],[Zillow Net]]*Table1[[#This Row],[FY 2015 Millrate]]/1000</f>
        <v>7466.855696996704</v>
      </c>
      <c r="AB9" s="5">
        <f>100*Table1[[#This Row],[Median Propert Tax]]/Table1[[#This Row],[Median household income]]</f>
        <v>7.6776849250382551</v>
      </c>
      <c r="AC9" s="2">
        <f>100*Table1[[#This Row],[PropertyTaxPerIncome]]/Table1[[#This Row],[Median household income]]</f>
        <v>5.7409061214324115</v>
      </c>
      <c r="AD9" s="9">
        <f>Table1[[#This Row],[TaxperIncomeZillow]]-Table1[[#This Row],[TaxPerIncome]]</f>
        <v>1.9367788036058435</v>
      </c>
      <c r="AE9" s="9"/>
    </row>
    <row r="10" spans="1:31" x14ac:dyDescent="0.45">
      <c r="A10">
        <v>9</v>
      </c>
      <c r="B10">
        <v>900104720</v>
      </c>
      <c r="C10">
        <v>7715</v>
      </c>
      <c r="D10" s="1">
        <v>7211</v>
      </c>
      <c r="E10" s="1">
        <f>100-(Table1[[#This Row],[Census Households]]/Table1[[#This Row],[Houses]]*100)</f>
        <v>6.532728451069346</v>
      </c>
      <c r="F10" s="1">
        <v>92125</v>
      </c>
      <c r="G10" s="1">
        <v>12077</v>
      </c>
      <c r="H10" s="1">
        <v>1321119080</v>
      </c>
      <c r="I10" s="1">
        <v>22470080</v>
      </c>
      <c r="J10" s="1">
        <f>Table1[[#This Row],[Apartment]]+Table1[[#This Row],[Residential]]</f>
        <v>1343589160</v>
      </c>
      <c r="K10" s="1">
        <f>IF(Table1[[#This Row],[Town]]="Hartford",((Table1[[#This Row],[Apartment]]*0.7)+(Table1[[#This Row],[Residential]]*0.32)),((Table1[[#This Row],[Apartment]]*0.7)+(Table1[[#This Row],[Residential]]*0.7)))</f>
        <v>940512412</v>
      </c>
      <c r="L10" s="1">
        <v>1965850120</v>
      </c>
      <c r="M10">
        <v>32</v>
      </c>
      <c r="N10" s="1">
        <f>Table1[[#This Row],[APTandRES]]/Table1[[#This Row],[Houses]]</f>
        <v>174152.83992222941</v>
      </c>
      <c r="O10" s="1">
        <f>Table1[[#This Row],[Assessed_APTandRES]]*Table1[[#This Row],[FY 2017 Mill Rate]]/1000/Table1[[#This Row],[Houses]]</f>
        <v>3901.0236142579392</v>
      </c>
      <c r="P10" s="1">
        <v>1300782640</v>
      </c>
      <c r="Q10" s="1">
        <v>1946987935.9400001</v>
      </c>
      <c r="R10" s="1">
        <v>20669640</v>
      </c>
      <c r="S10" s="1">
        <v>30603553.449999999</v>
      </c>
      <c r="T10" t="s">
        <v>15</v>
      </c>
      <c r="U10" s="1">
        <f>Table1[[#This Row],[Res Net 2015]]+Table1[[#This Row],[Apt Net 2015]]</f>
        <v>1321452280</v>
      </c>
      <c r="V10" s="1">
        <f>Table1[[#This Row],[Apt Eqized 2015]]+Table1[[#This Row],[Res Eqized 2015]]</f>
        <v>1977591489.3900001</v>
      </c>
      <c r="W10" s="6">
        <f>Table1[[#This Row],[Res + Apt Net 2015]]/Table1[[#This Row],[Res + APT Eqized 2015]]</f>
        <v>0.66821296869942026</v>
      </c>
      <c r="X10" s="1">
        <f>VLOOKUP(Table1[[#This Row],[Town]],[1]Sheet1!$A$2:$B$170,2,FALSE)</f>
        <v>297300</v>
      </c>
      <c r="Y10" s="1">
        <f>Table1[[#This Row],[Res + Apt Ratio]]*Table1[[#This Row],[Zillow House Value Index]]</f>
        <v>198659.71559433764</v>
      </c>
      <c r="Z10" s="1">
        <v>32.11</v>
      </c>
      <c r="AA10" s="1">
        <f>Table1[[#This Row],[Zillow Net]]*Table1[[#This Row],[FY 2015 Millrate]]/1000</f>
        <v>6378.963467734181</v>
      </c>
      <c r="AB10" s="5">
        <f>100*Table1[[#This Row],[Median Propert Tax]]/Table1[[#This Row],[Median household income]]</f>
        <v>6.9242479975404949</v>
      </c>
      <c r="AC10" s="2">
        <f>100*Table1[[#This Row],[PropertyTaxPerIncome]]/Table1[[#This Row],[Median household income]]</f>
        <v>4.2344896762637063</v>
      </c>
      <c r="AD10" s="9">
        <f>Table1[[#This Row],[TaxperIncomeZillow]]-Table1[[#This Row],[TaxPerIncome]]</f>
        <v>2.6897583212767886</v>
      </c>
      <c r="AE10" s="9"/>
    </row>
    <row r="11" spans="1:31" x14ac:dyDescent="0.45">
      <c r="A11">
        <v>10</v>
      </c>
      <c r="B11">
        <v>900504930</v>
      </c>
      <c r="C11">
        <v>1586</v>
      </c>
      <c r="D11" s="1">
        <v>1285</v>
      </c>
      <c r="E11" s="1">
        <f>100-(Table1[[#This Row],[Census Households]]/Table1[[#This Row],[Houses]]*100)</f>
        <v>18.978562421185373</v>
      </c>
      <c r="F11" s="1">
        <v>84306</v>
      </c>
      <c r="G11" s="1">
        <v>11672</v>
      </c>
      <c r="H11" s="1">
        <v>299406900</v>
      </c>
      <c r="I11" s="1">
        <v>0</v>
      </c>
      <c r="J11" s="1">
        <f>Table1[[#This Row],[Apartment]]+Table1[[#This Row],[Residential]]</f>
        <v>299406900</v>
      </c>
      <c r="K11" s="1">
        <f>IF(Table1[[#This Row],[Town]]="Hartford",((Table1[[#This Row],[Apartment]]*0.7)+(Table1[[#This Row],[Residential]]*0.32)),((Table1[[#This Row],[Apartment]]*0.7)+(Table1[[#This Row],[Residential]]*0.7)))</f>
        <v>209584830</v>
      </c>
      <c r="L11" s="1">
        <v>374079951</v>
      </c>
      <c r="M11">
        <v>23</v>
      </c>
      <c r="N11" s="1">
        <f>Table1[[#This Row],[APTandRES]]/Table1[[#This Row],[Houses]]</f>
        <v>188781.1475409836</v>
      </c>
      <c r="O11" s="1">
        <f>Table1[[#This Row],[Assessed_APTandRES]]*Table1[[#This Row],[FY 2017 Mill Rate]]/1000/Table1[[#This Row],[Houses]]</f>
        <v>3039.3764754098361</v>
      </c>
      <c r="P11" s="1">
        <v>296745000</v>
      </c>
      <c r="Q11" s="1">
        <v>389173770.49000001</v>
      </c>
      <c r="R11" s="1">
        <v>0</v>
      </c>
      <c r="S11" s="1">
        <v>0</v>
      </c>
      <c r="T11" t="s">
        <v>16</v>
      </c>
      <c r="U11" s="1">
        <f>Table1[[#This Row],[Res Net 2015]]+Table1[[#This Row],[Apt Net 2015]]</f>
        <v>296745000</v>
      </c>
      <c r="V11" s="1">
        <f>Table1[[#This Row],[Apt Eqized 2015]]+Table1[[#This Row],[Res Eqized 2015]]</f>
        <v>389173770.49000001</v>
      </c>
      <c r="W11" s="6">
        <f>Table1[[#This Row],[Res + Apt Net 2015]]/Table1[[#This Row],[Res + APT Eqized 2015]]</f>
        <v>0.76250000000353313</v>
      </c>
      <c r="X11" s="1">
        <f>VLOOKUP(Table1[[#This Row],[Town]],[1]Sheet1!$A$2:$B$170,2,FALSE)</f>
        <v>300100</v>
      </c>
      <c r="Y11" s="1">
        <f>Table1[[#This Row],[Res + Apt Ratio]]*Table1[[#This Row],[Zillow House Value Index]]</f>
        <v>228826.25000106028</v>
      </c>
      <c r="Z11" s="1">
        <v>22.47</v>
      </c>
      <c r="AA11" s="1">
        <f>Table1[[#This Row],[Zillow Net]]*Table1[[#This Row],[FY 2015 Millrate]]/1000</f>
        <v>5141.7258375238243</v>
      </c>
      <c r="AB11" s="5">
        <f>100*Table1[[#This Row],[Median Propert Tax]]/Table1[[#This Row],[Median household income]]</f>
        <v>6.0988848213932867</v>
      </c>
      <c r="AC11" s="2">
        <f>100*Table1[[#This Row],[PropertyTaxPerIncome]]/Table1[[#This Row],[Median household income]]</f>
        <v>3.6051722005667881</v>
      </c>
      <c r="AD11" s="9">
        <f>Table1[[#This Row],[TaxperIncomeZillow]]-Table1[[#This Row],[TaxPerIncome]]</f>
        <v>2.4937126208264986</v>
      </c>
      <c r="AE11" s="9"/>
    </row>
    <row r="12" spans="1:31" x14ac:dyDescent="0.45">
      <c r="A12">
        <v>11</v>
      </c>
      <c r="B12">
        <v>900305910</v>
      </c>
      <c r="C12">
        <v>9587</v>
      </c>
      <c r="D12" s="1">
        <v>8484</v>
      </c>
      <c r="E12" s="1">
        <f>100-(Table1[[#This Row],[Census Households]]/Table1[[#This Row],[Houses]]*100)</f>
        <v>11.50516324189006</v>
      </c>
      <c r="F12" s="1">
        <v>72762</v>
      </c>
      <c r="G12" s="1">
        <v>5850</v>
      </c>
      <c r="H12" s="1">
        <v>1013526572</v>
      </c>
      <c r="I12" s="1">
        <v>126292516</v>
      </c>
      <c r="J12" s="1">
        <f>Table1[[#This Row],[Apartment]]+Table1[[#This Row],[Residential]]</f>
        <v>1139819088</v>
      </c>
      <c r="K12" s="1">
        <f>IF(Table1[[#This Row],[Town]]="Hartford",((Table1[[#This Row],[Apartment]]*0.7)+(Table1[[#This Row],[Residential]]*0.32)),((Table1[[#This Row],[Apartment]]*0.7)+(Table1[[#This Row],[Residential]]*0.7)))</f>
        <v>797873361.5999999</v>
      </c>
      <c r="L12" s="1">
        <v>2139365191</v>
      </c>
      <c r="M12">
        <v>37</v>
      </c>
      <c r="N12" s="1">
        <f>Table1[[#This Row],[APTandRES]]/Table1[[#This Row],[Houses]]</f>
        <v>118892.15479294879</v>
      </c>
      <c r="O12" s="1">
        <f>Table1[[#This Row],[Assessed_APTandRES]]*Table1[[#This Row],[FY 2017 Mill Rate]]/1000/Table1[[#This Row],[Houses]]</f>
        <v>3079.306809137373</v>
      </c>
      <c r="P12" s="1">
        <v>1009998520</v>
      </c>
      <c r="Q12" s="1">
        <v>1478767964.8599999</v>
      </c>
      <c r="R12" s="1">
        <v>123159750</v>
      </c>
      <c r="S12" s="1">
        <v>180533201.41</v>
      </c>
      <c r="T12" t="s">
        <v>17</v>
      </c>
      <c r="U12" s="1">
        <f>Table1[[#This Row],[Res Net 2015]]+Table1[[#This Row],[Apt Net 2015]]</f>
        <v>1133158270</v>
      </c>
      <c r="V12" s="1">
        <f>Table1[[#This Row],[Apt Eqized 2015]]+Table1[[#This Row],[Res Eqized 2015]]</f>
        <v>1659301166.27</v>
      </c>
      <c r="W12" s="6">
        <f>Table1[[#This Row],[Res + Apt Net 2015]]/Table1[[#This Row],[Res + APT Eqized 2015]]</f>
        <v>0.68291295940402752</v>
      </c>
      <c r="X12" s="1">
        <f>VLOOKUP(Table1[[#This Row],[Town]],[1]Sheet1!$A$2:$B$170,2,FALSE)</f>
        <v>189619.49585556943</v>
      </c>
      <c r="Y12" s="1">
        <f>Table1[[#This Row],[Res + Apt Ratio]]*Table1[[#This Row],[Zillow House Value Index]]</f>
        <v>129493.61107542666</v>
      </c>
      <c r="Z12" s="1">
        <v>34.840000000000003</v>
      </c>
      <c r="AA12" s="1">
        <f>Table1[[#This Row],[Zillow Net]]*Table1[[#This Row],[FY 2015 Millrate]]/1000</f>
        <v>4511.5574098678653</v>
      </c>
      <c r="AB12" s="5">
        <f>100*Table1[[#This Row],[Median Propert Tax]]/Table1[[#This Row],[Median household income]]</f>
        <v>6.2004307328933583</v>
      </c>
      <c r="AC12" s="2">
        <f>100*Table1[[#This Row],[PropertyTaxPerIncome]]/Table1[[#This Row],[Median household income]]</f>
        <v>4.2320260701154071</v>
      </c>
      <c r="AD12" s="9">
        <f>Table1[[#This Row],[TaxperIncomeZillow]]-Table1[[#This Row],[TaxPerIncome]]</f>
        <v>1.9684046627779512</v>
      </c>
      <c r="AE12" s="9"/>
    </row>
    <row r="13" spans="1:31" x14ac:dyDescent="0.45">
      <c r="A13">
        <v>12</v>
      </c>
      <c r="B13">
        <v>901306260</v>
      </c>
      <c r="C13">
        <v>2046</v>
      </c>
      <c r="D13" s="1">
        <v>2021</v>
      </c>
      <c r="E13" s="1">
        <f>100-(Table1[[#This Row],[Census Households]]/Table1[[#This Row],[Houses]]*100)</f>
        <v>1.2218963831867029</v>
      </c>
      <c r="F13" s="1">
        <v>97019</v>
      </c>
      <c r="G13" s="1">
        <v>16060</v>
      </c>
      <c r="H13" s="1">
        <v>349388800</v>
      </c>
      <c r="I13" s="1">
        <v>2479900</v>
      </c>
      <c r="J13" s="1">
        <f>Table1[[#This Row],[Apartment]]+Table1[[#This Row],[Residential]]</f>
        <v>351868700</v>
      </c>
      <c r="K13" s="1">
        <f>IF(Table1[[#This Row],[Town]]="Hartford",((Table1[[#This Row],[Apartment]]*0.7)+(Table1[[#This Row],[Residential]]*0.32)),((Table1[[#This Row],[Apartment]]*0.7)+(Table1[[#This Row],[Residential]]*0.7)))</f>
        <v>246308089.99999997</v>
      </c>
      <c r="L13" s="1">
        <v>434782850</v>
      </c>
      <c r="M13">
        <v>38</v>
      </c>
      <c r="N13" s="1">
        <f>Table1[[#This Row],[APTandRES]]/Table1[[#This Row],[Houses]]</f>
        <v>171978.83675464321</v>
      </c>
      <c r="O13" s="1">
        <f>Table1[[#This Row],[Assessed_APTandRES]]*Table1[[#This Row],[FY 2017 Mill Rate]]/1000/Table1[[#This Row],[Houses]]</f>
        <v>4574.637057673508</v>
      </c>
      <c r="P13" s="1">
        <v>346678070</v>
      </c>
      <c r="Q13" s="1">
        <v>503819314.05000001</v>
      </c>
      <c r="R13" s="1">
        <v>2495100</v>
      </c>
      <c r="S13" s="1">
        <v>3598874.95</v>
      </c>
      <c r="T13" t="s">
        <v>18</v>
      </c>
      <c r="U13" s="1">
        <f>Table1[[#This Row],[Res Net 2015]]+Table1[[#This Row],[Apt Net 2015]]</f>
        <v>349173170</v>
      </c>
      <c r="V13" s="1">
        <f>Table1[[#This Row],[Apt Eqized 2015]]+Table1[[#This Row],[Res Eqized 2015]]</f>
        <v>507418189</v>
      </c>
      <c r="W13" s="6">
        <f>Table1[[#This Row],[Res + Apt Net 2015]]/Table1[[#This Row],[Res + APT Eqized 2015]]</f>
        <v>0.68813688111602167</v>
      </c>
      <c r="X13" s="1">
        <f>VLOOKUP(Table1[[#This Row],[Town]],[1]Sheet1!$A$2:$B$170,2,FALSE)</f>
        <v>241400</v>
      </c>
      <c r="Y13" s="1">
        <f>Table1[[#This Row],[Res + Apt Ratio]]*Table1[[#This Row],[Zillow House Value Index]]</f>
        <v>166116.24310140763</v>
      </c>
      <c r="Z13" s="1">
        <v>35.340000000000003</v>
      </c>
      <c r="AA13" s="1">
        <f>Table1[[#This Row],[Zillow Net]]*Table1[[#This Row],[FY 2015 Millrate]]/1000</f>
        <v>5870.5480312037462</v>
      </c>
      <c r="AB13" s="5">
        <f>100*Table1[[#This Row],[Median Propert Tax]]/Table1[[#This Row],[Median household income]]</f>
        <v>6.0509261394198512</v>
      </c>
      <c r="AC13" s="2">
        <f>100*Table1[[#This Row],[PropertyTaxPerIncome]]/Table1[[#This Row],[Median household income]]</f>
        <v>4.7151970827090652</v>
      </c>
      <c r="AD13" s="9">
        <f>Table1[[#This Row],[TaxperIncomeZillow]]-Table1[[#This Row],[TaxPerIncome]]</f>
        <v>1.335729056710786</v>
      </c>
      <c r="AE13" s="9"/>
    </row>
    <row r="14" spans="1:31" x14ac:dyDescent="0.45">
      <c r="A14">
        <v>13</v>
      </c>
      <c r="B14">
        <v>901106820</v>
      </c>
      <c r="C14">
        <v>1067</v>
      </c>
      <c r="D14" s="1">
        <v>1012</v>
      </c>
      <c r="E14" s="1">
        <f>100-(Table1[[#This Row],[Census Households]]/Table1[[#This Row],[Houses]]*100)</f>
        <v>5.1546391752577421</v>
      </c>
      <c r="F14" s="1">
        <v>77045</v>
      </c>
      <c r="G14" s="1">
        <v>11503</v>
      </c>
      <c r="H14" s="1">
        <v>140096710</v>
      </c>
      <c r="I14" s="1">
        <v>971750</v>
      </c>
      <c r="J14" s="1">
        <f>Table1[[#This Row],[Apartment]]+Table1[[#This Row],[Residential]]</f>
        <v>141068460</v>
      </c>
      <c r="K14" s="1">
        <f>IF(Table1[[#This Row],[Town]]="Hartford",((Table1[[#This Row],[Apartment]]*0.7)+(Table1[[#This Row],[Residential]]*0.32)),((Table1[[#This Row],[Apartment]]*0.7)+(Table1[[#This Row],[Residential]]*0.7)))</f>
        <v>98747922</v>
      </c>
      <c r="L14" s="1">
        <v>234842680</v>
      </c>
      <c r="M14">
        <v>28</v>
      </c>
      <c r="N14" s="1">
        <f>Table1[[#This Row],[APTandRES]]/Table1[[#This Row],[Houses]]</f>
        <v>132210.36551077789</v>
      </c>
      <c r="O14" s="1">
        <f>Table1[[#This Row],[Assessed_APTandRES]]*Table1[[#This Row],[FY 2017 Mill Rate]]/1000/Table1[[#This Row],[Houses]]</f>
        <v>2591.3231640112467</v>
      </c>
      <c r="P14" s="1">
        <v>139570520</v>
      </c>
      <c r="Q14" s="1">
        <v>215054730.34999999</v>
      </c>
      <c r="R14" s="1">
        <v>971750</v>
      </c>
      <c r="S14" s="1">
        <v>1512686.8</v>
      </c>
      <c r="T14" t="s">
        <v>19</v>
      </c>
      <c r="U14" s="1">
        <f>Table1[[#This Row],[Res Net 2015]]+Table1[[#This Row],[Apt Net 2015]]</f>
        <v>140542270</v>
      </c>
      <c r="V14" s="1">
        <f>Table1[[#This Row],[Apt Eqized 2015]]+Table1[[#This Row],[Res Eqized 2015]]</f>
        <v>216567417.15000001</v>
      </c>
      <c r="W14" s="6">
        <f>Table1[[#This Row],[Res + Apt Net 2015]]/Table1[[#This Row],[Res + APT Eqized 2015]]</f>
        <v>0.64895390012735343</v>
      </c>
      <c r="X14" s="1">
        <f>VLOOKUP(Table1[[#This Row],[Town]],[1]Sheet1!$A$2:$B$170,2,FALSE)</f>
        <v>211300</v>
      </c>
      <c r="Y14" s="1">
        <f>Table1[[#This Row],[Res + Apt Ratio]]*Table1[[#This Row],[Zillow House Value Index]]</f>
        <v>137123.95909690979</v>
      </c>
      <c r="Z14" s="1">
        <v>26.75</v>
      </c>
      <c r="AA14" s="1">
        <f>Table1[[#This Row],[Zillow Net]]*Table1[[#This Row],[FY 2015 Millrate]]/1000</f>
        <v>3668.0659058423366</v>
      </c>
      <c r="AB14" s="5">
        <f>100*Table1[[#This Row],[Median Propert Tax]]/Table1[[#This Row],[Median household income]]</f>
        <v>4.7609395883475063</v>
      </c>
      <c r="AC14" s="2">
        <f>100*Table1[[#This Row],[PropertyTaxPerIncome]]/Table1[[#This Row],[Median household income]]</f>
        <v>3.3633891414254613</v>
      </c>
      <c r="AD14" s="9">
        <f>Table1[[#This Row],[TaxperIncomeZillow]]-Table1[[#This Row],[TaxPerIncome]]</f>
        <v>1.397550446922045</v>
      </c>
      <c r="AE14" s="9"/>
    </row>
    <row r="15" spans="1:31" x14ac:dyDescent="0.45">
      <c r="A15">
        <v>14</v>
      </c>
      <c r="B15">
        <v>900907310</v>
      </c>
      <c r="C15">
        <v>14185</v>
      </c>
      <c r="D15" s="1">
        <v>12395</v>
      </c>
      <c r="E15" s="1">
        <f>100-(Table1[[#This Row],[Census Households]]/Table1[[#This Row],[Houses]]*100)</f>
        <v>12.618963694043003</v>
      </c>
      <c r="F15" s="1">
        <v>71938</v>
      </c>
      <c r="G15" s="1">
        <v>4687</v>
      </c>
      <c r="H15" s="1">
        <v>2606693390</v>
      </c>
      <c r="I15" s="1">
        <v>49916520</v>
      </c>
      <c r="J15" s="1">
        <f>Table1[[#This Row],[Apartment]]+Table1[[#This Row],[Residential]]</f>
        <v>2656609910</v>
      </c>
      <c r="K15" s="1">
        <f>IF(Table1[[#This Row],[Town]]="Hartford",((Table1[[#This Row],[Apartment]]*0.7)+(Table1[[#This Row],[Residential]]*0.32)),((Table1[[#This Row],[Apartment]]*0.7)+(Table1[[#This Row],[Residential]]*0.7)))</f>
        <v>1859626937</v>
      </c>
      <c r="L15" s="1">
        <v>3557170982</v>
      </c>
      <c r="M15">
        <v>27</v>
      </c>
      <c r="N15" s="1">
        <f>Table1[[#This Row],[APTandRES]]/Table1[[#This Row],[Houses]]</f>
        <v>187283.03912583715</v>
      </c>
      <c r="O15" s="1">
        <f>Table1[[#This Row],[Assessed_APTandRES]]*Table1[[#This Row],[FY 2017 Mill Rate]]/1000/Table1[[#This Row],[Houses]]</f>
        <v>3539.6494394783222</v>
      </c>
      <c r="P15" s="1">
        <v>2590498380</v>
      </c>
      <c r="Q15" s="1">
        <v>3781749459.8499999</v>
      </c>
      <c r="R15" s="1">
        <v>49523350</v>
      </c>
      <c r="S15" s="1">
        <v>72625531.599999994</v>
      </c>
      <c r="T15" t="s">
        <v>20</v>
      </c>
      <c r="U15" s="1">
        <f>Table1[[#This Row],[Res Net 2015]]+Table1[[#This Row],[Apt Net 2015]]</f>
        <v>2640021730</v>
      </c>
      <c r="V15" s="1">
        <f>Table1[[#This Row],[Apt Eqized 2015]]+Table1[[#This Row],[Res Eqized 2015]]</f>
        <v>3854374991.4499998</v>
      </c>
      <c r="W15" s="6">
        <f>Table1[[#This Row],[Res + Apt Net 2015]]/Table1[[#This Row],[Res + APT Eqized 2015]]</f>
        <v>0.68494158867682842</v>
      </c>
      <c r="X15" s="1">
        <f>VLOOKUP(Table1[[#This Row],[Town]],[1]Sheet1!$A$2:$B$170,2,FALSE)</f>
        <v>270700</v>
      </c>
      <c r="Y15" s="1">
        <f>Table1[[#This Row],[Res + Apt Ratio]]*Table1[[#This Row],[Zillow House Value Index]]</f>
        <v>185413.68805481747</v>
      </c>
      <c r="Z15" s="1">
        <v>26.24</v>
      </c>
      <c r="AA15" s="1">
        <f>Table1[[#This Row],[Zillow Net]]*Table1[[#This Row],[FY 2015 Millrate]]/1000</f>
        <v>4865.2551745584105</v>
      </c>
      <c r="AB15" s="5">
        <f>100*Table1[[#This Row],[Median Propert Tax]]/Table1[[#This Row],[Median household income]]</f>
        <v>6.7631226536161844</v>
      </c>
      <c r="AC15" s="2">
        <f>100*Table1[[#This Row],[PropertyTaxPerIncome]]/Table1[[#This Row],[Median household income]]</f>
        <v>4.9204168026332704</v>
      </c>
      <c r="AD15" s="9">
        <f>Table1[[#This Row],[TaxperIncomeZillow]]-Table1[[#This Row],[TaxPerIncome]]</f>
        <v>1.842705850982914</v>
      </c>
      <c r="AE15" s="9"/>
    </row>
    <row r="16" spans="1:31" x14ac:dyDescent="0.45">
      <c r="A16">
        <v>15</v>
      </c>
      <c r="B16">
        <v>900108070</v>
      </c>
      <c r="C16">
        <v>57319</v>
      </c>
      <c r="D16" s="1">
        <v>50367</v>
      </c>
      <c r="E16" s="1">
        <f>100-(Table1[[#This Row],[Census Households]]/Table1[[#This Row],[Houses]]*100)</f>
        <v>12.128613548736027</v>
      </c>
      <c r="F16" s="1">
        <v>41801</v>
      </c>
      <c r="G16" s="1">
        <v>1245</v>
      </c>
      <c r="H16" s="1">
        <v>3104031726</v>
      </c>
      <c r="I16" s="1">
        <v>295797385</v>
      </c>
      <c r="J16" s="1">
        <f>Table1[[#This Row],[Apartment]]+Table1[[#This Row],[Residential]]</f>
        <v>3399829111</v>
      </c>
      <c r="K16" s="1">
        <f>IF(Table1[[#This Row],[Town]]="Hartford",((Table1[[#This Row],[Apartment]]*0.7)+(Table1[[#This Row],[Residential]]*0.32)),((Table1[[#This Row],[Apartment]]*0.7)+(Table1[[#This Row],[Residential]]*0.7)))</f>
        <v>2379880377.6999998</v>
      </c>
      <c r="L16" s="1">
        <v>6065680086</v>
      </c>
      <c r="M16">
        <v>54</v>
      </c>
      <c r="N16" s="1">
        <f>Table1[[#This Row],[APTandRES]]/Table1[[#This Row],[Houses]]</f>
        <v>59314.173502677993</v>
      </c>
      <c r="O16" s="1">
        <f>Table1[[#This Row],[Assessed_APTandRES]]*Table1[[#This Row],[FY 2017 Mill Rate]]/1000/Table1[[#This Row],[Houses]]</f>
        <v>2242.0757584012281</v>
      </c>
      <c r="P16" s="1">
        <v>3102364813</v>
      </c>
      <c r="Q16" s="1">
        <v>4431949732.8599997</v>
      </c>
      <c r="R16" s="1">
        <v>272860972</v>
      </c>
      <c r="S16" s="1">
        <v>389801388.56999999</v>
      </c>
      <c r="T16" t="s">
        <v>21</v>
      </c>
      <c r="U16" s="1">
        <f>Table1[[#This Row],[Res Net 2015]]+Table1[[#This Row],[Apt Net 2015]]</f>
        <v>3375225785</v>
      </c>
      <c r="V16" s="1">
        <f>Table1[[#This Row],[Apt Eqized 2015]]+Table1[[#This Row],[Res Eqized 2015]]</f>
        <v>4821751121.4299994</v>
      </c>
      <c r="W16" s="6">
        <f>Table1[[#This Row],[Res + Apt Net 2015]]/Table1[[#This Row],[Res + APT Eqized 2015]]</f>
        <v>0.69999999999979268</v>
      </c>
      <c r="X16" s="1">
        <f>VLOOKUP(Table1[[#This Row],[Town]],[1]Sheet1!$A$2:$B$170,2,FALSE)</f>
        <v>171400</v>
      </c>
      <c r="Y16" s="1">
        <f>Table1[[#This Row],[Res + Apt Ratio]]*Table1[[#This Row],[Zillow House Value Index]]</f>
        <v>119979.99999996446</v>
      </c>
      <c r="Z16" s="1">
        <v>42.198</v>
      </c>
      <c r="AA16" s="1">
        <f>Table1[[#This Row],[Zillow Net]]*Table1[[#This Row],[FY 2015 Millrate]]/1000</f>
        <v>5062.9160399985003</v>
      </c>
      <c r="AB16" s="5">
        <f>100*Table1[[#This Row],[Median Propert Tax]]/Table1[[#This Row],[Median household income]]</f>
        <v>12.111949570580849</v>
      </c>
      <c r="AC16" s="2">
        <f>100*Table1[[#This Row],[PropertyTaxPerIncome]]/Table1[[#This Row],[Median household income]]</f>
        <v>5.3636892859051892</v>
      </c>
      <c r="AD16" s="9">
        <f>Table1[[#This Row],[TaxperIncomeZillow]]-Table1[[#This Row],[TaxPerIncome]]</f>
        <v>6.7482602846756601</v>
      </c>
      <c r="AE16" s="9"/>
    </row>
    <row r="17" spans="1:31" x14ac:dyDescent="0.45">
      <c r="A17">
        <v>16</v>
      </c>
      <c r="B17">
        <v>900508210</v>
      </c>
      <c r="C17">
        <v>882</v>
      </c>
      <c r="D17">
        <v>753</v>
      </c>
      <c r="E17" s="1">
        <f>100-(Table1[[#This Row],[Census Households]]/Table1[[#This Row],[Houses]]*100)</f>
        <v>14.625850340136054</v>
      </c>
      <c r="F17" s="1">
        <v>98424</v>
      </c>
      <c r="G17" s="1">
        <v>7521</v>
      </c>
      <c r="H17" s="1">
        <v>320075152</v>
      </c>
      <c r="I17" s="1">
        <v>0</v>
      </c>
      <c r="J17" s="1">
        <f>Table1[[#This Row],[Apartment]]+Table1[[#This Row],[Residential]]</f>
        <v>320075152</v>
      </c>
      <c r="K17" s="1">
        <f>IF(Table1[[#This Row],[Town]]="Hartford",((Table1[[#This Row],[Apartment]]*0.7)+(Table1[[#This Row],[Residential]]*0.32)),((Table1[[#This Row],[Apartment]]*0.7)+(Table1[[#This Row],[Residential]]*0.7)))</f>
        <v>224052606.39999998</v>
      </c>
      <c r="L17" s="1">
        <v>368202511</v>
      </c>
      <c r="M17">
        <v>16</v>
      </c>
      <c r="N17" s="1">
        <f>Table1[[#This Row],[APTandRES]]/Table1[[#This Row],[Houses]]</f>
        <v>362896.99773242633</v>
      </c>
      <c r="O17" s="1">
        <f>Table1[[#This Row],[Assessed_APTandRES]]*Table1[[#This Row],[FY 2017 Mill Rate]]/1000/Table1[[#This Row],[Houses]]</f>
        <v>4064.4463746031743</v>
      </c>
      <c r="P17" s="1">
        <v>342686052</v>
      </c>
      <c r="Q17" s="1">
        <v>478946264.14999998</v>
      </c>
      <c r="R17" s="1">
        <v>0</v>
      </c>
      <c r="S17" s="1">
        <v>0</v>
      </c>
      <c r="T17" t="s">
        <v>22</v>
      </c>
      <c r="U17" s="1">
        <f>Table1[[#This Row],[Res Net 2015]]+Table1[[#This Row],[Apt Net 2015]]</f>
        <v>342686052</v>
      </c>
      <c r="V17" s="1">
        <f>Table1[[#This Row],[Apt Eqized 2015]]+Table1[[#This Row],[Res Eqized 2015]]</f>
        <v>478946264.14999998</v>
      </c>
      <c r="W17" s="6">
        <f>Table1[[#This Row],[Res + Apt Net 2015]]/Table1[[#This Row],[Res + APT Eqized 2015]]</f>
        <v>0.71550000000140934</v>
      </c>
      <c r="X17" s="1">
        <f>VLOOKUP(Table1[[#This Row],[Town]],[1]Sheet1!$A$2:$B$170,2,FALSE)</f>
        <v>430400</v>
      </c>
      <c r="Y17" s="1">
        <f>Table1[[#This Row],[Res + Apt Ratio]]*Table1[[#This Row],[Zillow House Value Index]]</f>
        <v>307951.20000060659</v>
      </c>
      <c r="Z17" s="1">
        <v>17.25</v>
      </c>
      <c r="AA17" s="1">
        <f>Table1[[#This Row],[Zillow Net]]*Table1[[#This Row],[FY 2015 Millrate]]/1000</f>
        <v>5312.1582000104636</v>
      </c>
      <c r="AB17" s="5">
        <f>100*Table1[[#This Row],[Median Propert Tax]]/Table1[[#This Row],[Median household income]]</f>
        <v>5.3972183613859057</v>
      </c>
      <c r="AC17" s="2">
        <f>100*Table1[[#This Row],[PropertyTaxPerIncome]]/Table1[[#This Row],[Median household income]]</f>
        <v>4.1295277316540417</v>
      </c>
      <c r="AD17" s="9">
        <f>Table1[[#This Row],[TaxperIncomeZillow]]-Table1[[#This Row],[TaxPerIncome]]</f>
        <v>1.267690629731864</v>
      </c>
      <c r="AE17" s="9"/>
    </row>
    <row r="18" spans="1:31" x14ac:dyDescent="0.45">
      <c r="A18">
        <v>17</v>
      </c>
      <c r="B18">
        <v>900308490</v>
      </c>
      <c r="C18">
        <v>27211</v>
      </c>
      <c r="D18" s="1">
        <v>24921</v>
      </c>
      <c r="E18" s="1">
        <f>100-(Table1[[#This Row],[Census Households]]/Table1[[#This Row],[Houses]]*100)</f>
        <v>8.4157142332145156</v>
      </c>
      <c r="F18" s="1">
        <v>61478</v>
      </c>
      <c r="G18" s="1">
        <v>1733</v>
      </c>
      <c r="H18" s="1">
        <v>2364769761</v>
      </c>
      <c r="I18" s="1">
        <v>139196542</v>
      </c>
      <c r="J18" s="1">
        <f>Table1[[#This Row],[Apartment]]+Table1[[#This Row],[Residential]]</f>
        <v>2503966303</v>
      </c>
      <c r="K18" s="1">
        <f>IF(Table1[[#This Row],[Town]]="Hartford",((Table1[[#This Row],[Apartment]]*0.7)+(Table1[[#This Row],[Residential]]*0.32)),((Table1[[#This Row],[Apartment]]*0.7)+(Table1[[#This Row],[Residential]]*0.7)))</f>
        <v>1752776412.0999999</v>
      </c>
      <c r="L18" s="1">
        <v>4157410634</v>
      </c>
      <c r="M18">
        <v>36</v>
      </c>
      <c r="N18" s="1">
        <f>Table1[[#This Row],[APTandRES]]/Table1[[#This Row],[Houses]]</f>
        <v>92020.370548675171</v>
      </c>
      <c r="O18" s="1">
        <f>Table1[[#This Row],[Assessed_APTandRES]]*Table1[[#This Row],[FY 2017 Mill Rate]]/1000/Table1[[#This Row],[Houses]]</f>
        <v>2318.9133378266142</v>
      </c>
      <c r="P18" s="1">
        <v>2354489589</v>
      </c>
      <c r="Q18" s="1">
        <v>3435706389.9000001</v>
      </c>
      <c r="R18" s="1">
        <v>132375392</v>
      </c>
      <c r="S18" s="1">
        <v>208071977.37</v>
      </c>
      <c r="T18" t="s">
        <v>23</v>
      </c>
      <c r="U18" s="1">
        <f>Table1[[#This Row],[Res Net 2015]]+Table1[[#This Row],[Apt Net 2015]]</f>
        <v>2486864981</v>
      </c>
      <c r="V18" s="1">
        <f>Table1[[#This Row],[Apt Eqized 2015]]+Table1[[#This Row],[Res Eqized 2015]]</f>
        <v>3643778367.27</v>
      </c>
      <c r="W18" s="6">
        <f>Table1[[#This Row],[Res + Apt Net 2015]]/Table1[[#This Row],[Res + APT Eqized 2015]]</f>
        <v>0.68249622516509278</v>
      </c>
      <c r="X18" s="1">
        <f>VLOOKUP(Table1[[#This Row],[Town]],[1]Sheet1!$A$2:$B$170,2,FALSE)</f>
        <v>172800</v>
      </c>
      <c r="Y18" s="1">
        <f>Table1[[#This Row],[Res + Apt Ratio]]*Table1[[#This Row],[Zillow House Value Index]]</f>
        <v>117935.34770852803</v>
      </c>
      <c r="Z18" s="1">
        <v>34.61</v>
      </c>
      <c r="AA18" s="1">
        <f>Table1[[#This Row],[Zillow Net]]*Table1[[#This Row],[FY 2015 Millrate]]/1000</f>
        <v>4081.742384192155</v>
      </c>
      <c r="AB18" s="5">
        <f>100*Table1[[#This Row],[Median Propert Tax]]/Table1[[#This Row],[Median household income]]</f>
        <v>6.6393545401479468</v>
      </c>
      <c r="AC18" s="2">
        <f>100*Table1[[#This Row],[PropertyTaxPerIncome]]/Table1[[#This Row],[Median household income]]</f>
        <v>3.77194010512153</v>
      </c>
      <c r="AD18" s="9">
        <f>Table1[[#This Row],[TaxperIncomeZillow]]-Table1[[#This Row],[TaxPerIncome]]</f>
        <v>2.8674144350264168</v>
      </c>
      <c r="AE18" s="9"/>
    </row>
    <row r="19" spans="1:31" x14ac:dyDescent="0.45">
      <c r="A19">
        <v>18</v>
      </c>
      <c r="B19">
        <v>900108980</v>
      </c>
      <c r="C19">
        <v>6804</v>
      </c>
      <c r="D19" s="1">
        <v>5910</v>
      </c>
      <c r="E19" s="1">
        <f>100-(Table1[[#This Row],[Census Households]]/Table1[[#This Row],[Houses]]*100)</f>
        <v>13.139329805996468</v>
      </c>
      <c r="F19" s="1">
        <v>112684</v>
      </c>
      <c r="G19" s="1">
        <v>6350</v>
      </c>
      <c r="H19" s="1">
        <v>1559157450</v>
      </c>
      <c r="I19" s="1">
        <v>27296410</v>
      </c>
      <c r="J19" s="1">
        <f>Table1[[#This Row],[Apartment]]+Table1[[#This Row],[Residential]]</f>
        <v>1586453860</v>
      </c>
      <c r="K19" s="1">
        <f>IF(Table1[[#This Row],[Town]]="Hartford",((Table1[[#This Row],[Apartment]]*0.7)+(Table1[[#This Row],[Residential]]*0.32)),((Table1[[#This Row],[Apartment]]*0.7)+(Table1[[#This Row],[Residential]]*0.7)))</f>
        <v>1110517702</v>
      </c>
      <c r="L19" s="1">
        <v>2248515399</v>
      </c>
      <c r="M19">
        <v>26</v>
      </c>
      <c r="N19" s="1">
        <f>Table1[[#This Row],[APTandRES]]/Table1[[#This Row],[Houses]]</f>
        <v>233164.88242210465</v>
      </c>
      <c r="O19" s="1">
        <f>Table1[[#This Row],[Assessed_APTandRES]]*Table1[[#This Row],[FY 2017 Mill Rate]]/1000/Table1[[#This Row],[Houses]]</f>
        <v>4243.6008600823043</v>
      </c>
      <c r="P19" s="1">
        <v>1600328790</v>
      </c>
      <c r="Q19" s="1">
        <v>2310276873.1100001</v>
      </c>
      <c r="R19" s="1">
        <v>22129640</v>
      </c>
      <c r="S19" s="1">
        <v>31804599.02</v>
      </c>
      <c r="T19" t="s">
        <v>24</v>
      </c>
      <c r="U19" s="1">
        <f>Table1[[#This Row],[Res Net 2015]]+Table1[[#This Row],[Apt Net 2015]]</f>
        <v>1622458430</v>
      </c>
      <c r="V19" s="1">
        <f>Table1[[#This Row],[Apt Eqized 2015]]+Table1[[#This Row],[Res Eqized 2015]]</f>
        <v>2342081472.1300001</v>
      </c>
      <c r="W19" s="6">
        <f>Table1[[#This Row],[Res + Apt Net 2015]]/Table1[[#This Row],[Res + APT Eqized 2015]]</f>
        <v>0.69274209685133592</v>
      </c>
      <c r="X19" s="1">
        <f>VLOOKUP(Table1[[#This Row],[Town]],[1]Sheet1!$A$2:$B$170,2,FALSE)</f>
        <v>334600</v>
      </c>
      <c r="Y19" s="1">
        <f>Table1[[#This Row],[Res + Apt Ratio]]*Table1[[#This Row],[Zillow House Value Index]]</f>
        <v>231791.50560645701</v>
      </c>
      <c r="Z19" s="1">
        <v>25.7</v>
      </c>
      <c r="AA19" s="1">
        <f>Table1[[#This Row],[Zillow Net]]*Table1[[#This Row],[FY 2015 Millrate]]/1000</f>
        <v>5957.041694085945</v>
      </c>
      <c r="AB19" s="5">
        <f>100*Table1[[#This Row],[Median Propert Tax]]/Table1[[#This Row],[Median household income]]</f>
        <v>5.2865018051240149</v>
      </c>
      <c r="AC19" s="2">
        <f>100*Table1[[#This Row],[PropertyTaxPerIncome]]/Table1[[#This Row],[Median household income]]</f>
        <v>3.765930265239346</v>
      </c>
      <c r="AD19" s="9">
        <f>Table1[[#This Row],[TaxperIncomeZillow]]-Table1[[#This Row],[TaxPerIncome]]</f>
        <v>1.5205715398846689</v>
      </c>
      <c r="AE19" s="9"/>
    </row>
    <row r="20" spans="1:31" x14ac:dyDescent="0.45">
      <c r="A20">
        <v>19</v>
      </c>
      <c r="B20">
        <v>901509190</v>
      </c>
      <c r="C20">
        <v>3307</v>
      </c>
      <c r="D20" s="1">
        <v>2914</v>
      </c>
      <c r="E20" s="1">
        <f>100-(Table1[[#This Row],[Census Households]]/Table1[[#This Row],[Houses]]*100)</f>
        <v>11.883882673117625</v>
      </c>
      <c r="F20" s="1">
        <v>60694</v>
      </c>
      <c r="G20" s="1">
        <v>11719</v>
      </c>
      <c r="H20" s="1">
        <v>362592920</v>
      </c>
      <c r="I20" s="1">
        <v>16233940</v>
      </c>
      <c r="J20" s="1">
        <f>Table1[[#This Row],[Apartment]]+Table1[[#This Row],[Residential]]</f>
        <v>378826860</v>
      </c>
      <c r="K20" s="1">
        <f>IF(Table1[[#This Row],[Town]]="Hartford",((Table1[[#This Row],[Apartment]]*0.7)+(Table1[[#This Row],[Residential]]*0.32)),((Table1[[#This Row],[Apartment]]*0.7)+(Table1[[#This Row],[Residential]]*0.7)))</f>
        <v>265178801.99999997</v>
      </c>
      <c r="L20" s="1">
        <v>549737663</v>
      </c>
      <c r="M20">
        <v>26</v>
      </c>
      <c r="N20" s="1">
        <f>Table1[[#This Row],[APTandRES]]/Table1[[#This Row],[Houses]]</f>
        <v>114553.02691260961</v>
      </c>
      <c r="O20" s="1">
        <f>Table1[[#This Row],[Assessed_APTandRES]]*Table1[[#This Row],[FY 2017 Mill Rate]]/1000/Table1[[#This Row],[Houses]]</f>
        <v>2084.8650898094947</v>
      </c>
      <c r="P20" s="1">
        <v>359434420</v>
      </c>
      <c r="Q20" s="1">
        <v>513477742.86000001</v>
      </c>
      <c r="R20" s="1">
        <v>16356600</v>
      </c>
      <c r="S20" s="1">
        <v>23366571.43</v>
      </c>
      <c r="T20" t="s">
        <v>25</v>
      </c>
      <c r="U20" s="1">
        <f>Table1[[#This Row],[Res Net 2015]]+Table1[[#This Row],[Apt Net 2015]]</f>
        <v>375791020</v>
      </c>
      <c r="V20" s="1">
        <f>Table1[[#This Row],[Apt Eqized 2015]]+Table1[[#This Row],[Res Eqized 2015]]</f>
        <v>536844314.29000002</v>
      </c>
      <c r="W20" s="6">
        <f>Table1[[#This Row],[Res + Apt Net 2015]]/Table1[[#This Row],[Res + APT Eqized 2015]]</f>
        <v>0.69999999999441176</v>
      </c>
      <c r="X20" s="1">
        <f>VLOOKUP(Table1[[#This Row],[Town]],[1]Sheet1!$A$2:$B$170,2,FALSE)</f>
        <v>214100</v>
      </c>
      <c r="Y20" s="1">
        <f>Table1[[#This Row],[Res + Apt Ratio]]*Table1[[#This Row],[Zillow House Value Index]]</f>
        <v>149869.99999880357</v>
      </c>
      <c r="Z20" s="1">
        <v>23.43</v>
      </c>
      <c r="AA20" s="1">
        <f>Table1[[#This Row],[Zillow Net]]*Table1[[#This Row],[FY 2015 Millrate]]/1000</f>
        <v>3511.4540999719679</v>
      </c>
      <c r="AB20" s="5">
        <f>100*Table1[[#This Row],[Median Propert Tax]]/Table1[[#This Row],[Median household income]]</f>
        <v>5.7855044979272545</v>
      </c>
      <c r="AC20" s="2">
        <f>100*Table1[[#This Row],[PropertyTaxPerIncome]]/Table1[[#This Row],[Median household income]]</f>
        <v>3.4350431505741832</v>
      </c>
      <c r="AD20" s="9">
        <f>Table1[[#This Row],[TaxperIncomeZillow]]-Table1[[#This Row],[TaxPerIncome]]</f>
        <v>2.3504613473530713</v>
      </c>
      <c r="AE20" s="9"/>
    </row>
    <row r="21" spans="1:31" x14ac:dyDescent="0.45">
      <c r="A21">
        <v>20</v>
      </c>
      <c r="B21">
        <v>900310100</v>
      </c>
      <c r="C21">
        <v>3523</v>
      </c>
      <c r="D21" s="1">
        <v>3374</v>
      </c>
      <c r="E21" s="1">
        <f>100-(Table1[[#This Row],[Census Households]]/Table1[[#This Row],[Houses]]*100)</f>
        <v>4.229349985807545</v>
      </c>
      <c r="F21" s="1">
        <v>113472</v>
      </c>
      <c r="G21" s="1">
        <v>6915</v>
      </c>
      <c r="H21" s="1">
        <v>753450866</v>
      </c>
      <c r="I21" s="1">
        <v>2207380</v>
      </c>
      <c r="J21" s="1">
        <f>Table1[[#This Row],[Apartment]]+Table1[[#This Row],[Residential]]</f>
        <v>755658246</v>
      </c>
      <c r="K21" s="1">
        <f>IF(Table1[[#This Row],[Town]]="Hartford",((Table1[[#This Row],[Apartment]]*0.7)+(Table1[[#This Row],[Residential]]*0.32)),((Table1[[#This Row],[Apartment]]*0.7)+(Table1[[#This Row],[Residential]]*0.7)))</f>
        <v>528960772.19999999</v>
      </c>
      <c r="L21" s="1">
        <v>917521655</v>
      </c>
      <c r="M21">
        <v>32</v>
      </c>
      <c r="N21" s="1">
        <f>Table1[[#This Row],[APTandRES]]/Table1[[#This Row],[Houses]]</f>
        <v>214492.83167754754</v>
      </c>
      <c r="O21" s="1">
        <f>Table1[[#This Row],[Assessed_APTandRES]]*Table1[[#This Row],[FY 2017 Mill Rate]]/1000/Table1[[#This Row],[Houses]]</f>
        <v>4804.6394295770651</v>
      </c>
      <c r="P21" s="1">
        <v>744049230</v>
      </c>
      <c r="Q21" s="1">
        <v>1062927471.4299999</v>
      </c>
      <c r="R21" s="1">
        <v>2207380</v>
      </c>
      <c r="S21" s="1">
        <v>3153400</v>
      </c>
      <c r="T21" t="s">
        <v>26</v>
      </c>
      <c r="U21" s="1">
        <f>Table1[[#This Row],[Res Net 2015]]+Table1[[#This Row],[Apt Net 2015]]</f>
        <v>746256610</v>
      </c>
      <c r="V21" s="1">
        <f>Table1[[#This Row],[Apt Eqized 2015]]+Table1[[#This Row],[Res Eqized 2015]]</f>
        <v>1066080871.4299999</v>
      </c>
      <c r="W21" s="6">
        <f>Table1[[#This Row],[Res + Apt Net 2015]]/Table1[[#This Row],[Res + APT Eqized 2015]]</f>
        <v>0.69999999999906204</v>
      </c>
      <c r="X21" s="1">
        <f>VLOOKUP(Table1[[#This Row],[Town]],[1]Sheet1!$A$2:$B$170,2,FALSE)</f>
        <v>304800</v>
      </c>
      <c r="Y21" s="1">
        <f>Table1[[#This Row],[Res + Apt Ratio]]*Table1[[#This Row],[Zillow House Value Index]]</f>
        <v>213359.99999971411</v>
      </c>
      <c r="Z21" s="1">
        <v>29.85</v>
      </c>
      <c r="AA21" s="1">
        <f>Table1[[#This Row],[Zillow Net]]*Table1[[#This Row],[FY 2015 Millrate]]/1000</f>
        <v>6368.7959999914665</v>
      </c>
      <c r="AB21" s="5">
        <f>100*Table1[[#This Row],[Median Propert Tax]]/Table1[[#This Row],[Median household income]]</f>
        <v>5.6126586294341037</v>
      </c>
      <c r="AC21" s="2">
        <f>100*Table1[[#This Row],[PropertyTaxPerIncome]]/Table1[[#This Row],[Median household income]]</f>
        <v>4.2342070551123321</v>
      </c>
      <c r="AD21" s="9">
        <f>Table1[[#This Row],[TaxperIncomeZillow]]-Table1[[#This Row],[TaxPerIncome]]</f>
        <v>1.3784515743217716</v>
      </c>
      <c r="AE21" s="9"/>
    </row>
    <row r="22" spans="1:31" x14ac:dyDescent="0.45">
      <c r="A22">
        <v>21</v>
      </c>
      <c r="B22">
        <v>900510940</v>
      </c>
      <c r="C22">
        <v>777</v>
      </c>
      <c r="D22">
        <v>536</v>
      </c>
      <c r="E22" s="1">
        <f>100-(Table1[[#This Row],[Census Households]]/Table1[[#This Row],[Houses]]*100)</f>
        <v>31.016731016731015</v>
      </c>
      <c r="F22" s="1">
        <v>72321</v>
      </c>
      <c r="G22" s="1">
        <v>5145</v>
      </c>
      <c r="H22" s="1">
        <v>130096250</v>
      </c>
      <c r="I22" s="1">
        <v>0</v>
      </c>
      <c r="J22" s="1">
        <f>Table1[[#This Row],[Apartment]]+Table1[[#This Row],[Residential]]</f>
        <v>130096250</v>
      </c>
      <c r="K22" s="1">
        <f>IF(Table1[[#This Row],[Town]]="Hartford",((Table1[[#This Row],[Apartment]]*0.7)+(Table1[[#This Row],[Residential]]*0.32)),((Table1[[#This Row],[Apartment]]*0.7)+(Table1[[#This Row],[Residential]]*0.7)))</f>
        <v>91067375</v>
      </c>
      <c r="L22" s="1">
        <v>171588290</v>
      </c>
      <c r="M22">
        <v>24</v>
      </c>
      <c r="N22" s="1">
        <f>Table1[[#This Row],[APTandRES]]/Table1[[#This Row],[Houses]]</f>
        <v>167434.04118404118</v>
      </c>
      <c r="O22" s="1">
        <f>Table1[[#This Row],[Assessed_APTandRES]]*Table1[[#This Row],[FY 2017 Mill Rate]]/1000/Table1[[#This Row],[Houses]]</f>
        <v>2812.8918918918921</v>
      </c>
      <c r="P22" s="1">
        <v>130668910</v>
      </c>
      <c r="Q22" s="1">
        <v>168713892.83000001</v>
      </c>
      <c r="R22" s="1">
        <v>0</v>
      </c>
      <c r="S22" s="1">
        <v>0</v>
      </c>
      <c r="T22" t="s">
        <v>27</v>
      </c>
      <c r="U22" s="1">
        <f>Table1[[#This Row],[Res Net 2015]]+Table1[[#This Row],[Apt Net 2015]]</f>
        <v>130668910</v>
      </c>
      <c r="V22" s="1">
        <f>Table1[[#This Row],[Apt Eqized 2015]]+Table1[[#This Row],[Res Eqized 2015]]</f>
        <v>168713892.83000001</v>
      </c>
      <c r="W22" s="6">
        <f>Table1[[#This Row],[Res + Apt Net 2015]]/Table1[[#This Row],[Res + APT Eqized 2015]]</f>
        <v>0.77450000001875952</v>
      </c>
      <c r="X22" s="1">
        <f>VLOOKUP(Table1[[#This Row],[Town]],[1]Sheet1!$A$2:$B$170,2,FALSE)</f>
        <v>205100</v>
      </c>
      <c r="Y22" s="1">
        <f>Table1[[#This Row],[Res + Apt Ratio]]*Table1[[#This Row],[Zillow House Value Index]]</f>
        <v>158849.95000384757</v>
      </c>
      <c r="Z22" s="1">
        <v>22.75</v>
      </c>
      <c r="AA22" s="1">
        <f>Table1[[#This Row],[Zillow Net]]*Table1[[#This Row],[FY 2015 Millrate]]/1000</f>
        <v>3613.8363625875322</v>
      </c>
      <c r="AB22" s="5">
        <f>100*Table1[[#This Row],[Median Propert Tax]]/Table1[[#This Row],[Median household income]]</f>
        <v>4.9969391498838958</v>
      </c>
      <c r="AC22" s="2">
        <f>100*Table1[[#This Row],[PropertyTaxPerIncome]]/Table1[[#This Row],[Median household income]]</f>
        <v>3.8894538127126177</v>
      </c>
      <c r="AD22" s="9">
        <f>Table1[[#This Row],[TaxperIncomeZillow]]-Table1[[#This Row],[TaxPerIncome]]</f>
        <v>1.1074853371712781</v>
      </c>
      <c r="AE22" s="9"/>
    </row>
    <row r="23" spans="1:31" x14ac:dyDescent="0.45">
      <c r="A23">
        <v>22</v>
      </c>
      <c r="B23">
        <v>901512130</v>
      </c>
      <c r="C23">
        <v>2069</v>
      </c>
      <c r="D23" s="1">
        <v>1891</v>
      </c>
      <c r="E23" s="1">
        <f>100-(Table1[[#This Row],[Census Households]]/Table1[[#This Row],[Houses]]*100)</f>
        <v>8.6031899468342203</v>
      </c>
      <c r="F23" s="1">
        <v>83862</v>
      </c>
      <c r="G23" s="1">
        <v>7457</v>
      </c>
      <c r="H23" s="1">
        <v>277141222</v>
      </c>
      <c r="I23" s="1">
        <v>1906360</v>
      </c>
      <c r="J23" s="1">
        <f>Table1[[#This Row],[Apartment]]+Table1[[#This Row],[Residential]]</f>
        <v>279047582</v>
      </c>
      <c r="K23" s="1">
        <f>IF(Table1[[#This Row],[Town]]="Hartford",((Table1[[#This Row],[Apartment]]*0.7)+(Table1[[#This Row],[Residential]]*0.32)),((Table1[[#This Row],[Apartment]]*0.7)+(Table1[[#This Row],[Residential]]*0.7)))</f>
        <v>195333307.39999998</v>
      </c>
      <c r="L23" s="1">
        <v>360014092</v>
      </c>
      <c r="M23">
        <v>25</v>
      </c>
      <c r="N23" s="1">
        <f>Table1[[#This Row],[APTandRES]]/Table1[[#This Row],[Houses]]</f>
        <v>134870.75012083133</v>
      </c>
      <c r="O23" s="1">
        <f>Table1[[#This Row],[Assessed_APTandRES]]*Table1[[#This Row],[FY 2017 Mill Rate]]/1000/Table1[[#This Row],[Houses]]</f>
        <v>2360.2381271145473</v>
      </c>
      <c r="P23" s="1">
        <v>272781622</v>
      </c>
      <c r="Q23" s="1">
        <v>389688031.43000001</v>
      </c>
      <c r="R23" s="1">
        <v>1906360</v>
      </c>
      <c r="S23" s="1">
        <v>2723371.43</v>
      </c>
      <c r="T23" t="s">
        <v>28</v>
      </c>
      <c r="U23" s="1">
        <f>Table1[[#This Row],[Res Net 2015]]+Table1[[#This Row],[Apt Net 2015]]</f>
        <v>274687982</v>
      </c>
      <c r="V23" s="1">
        <f>Table1[[#This Row],[Apt Eqized 2015]]+Table1[[#This Row],[Res Eqized 2015]]</f>
        <v>392411402.86000001</v>
      </c>
      <c r="W23" s="6">
        <f>Table1[[#This Row],[Res + Apt Net 2015]]/Table1[[#This Row],[Res + APT Eqized 2015]]</f>
        <v>0.69999999999490325</v>
      </c>
      <c r="X23" s="1">
        <f>VLOOKUP(Table1[[#This Row],[Town]],[1]Sheet1!$A$2:$B$170,2,FALSE)</f>
        <v>215600</v>
      </c>
      <c r="Y23" s="1">
        <f>Table1[[#This Row],[Res + Apt Ratio]]*Table1[[#This Row],[Zillow House Value Index]]</f>
        <v>150919.99999890116</v>
      </c>
      <c r="Z23" s="1">
        <v>21.5</v>
      </c>
      <c r="AA23" s="1">
        <f>Table1[[#This Row],[Zillow Net]]*Table1[[#This Row],[FY 2015 Millrate]]/1000</f>
        <v>3244.7799999763747</v>
      </c>
      <c r="AB23" s="5">
        <f>100*Table1[[#This Row],[Median Propert Tax]]/Table1[[#This Row],[Median household income]]</f>
        <v>3.869189859502963</v>
      </c>
      <c r="AC23" s="2">
        <f>100*Table1[[#This Row],[PropertyTaxPerIncome]]/Table1[[#This Row],[Median household income]]</f>
        <v>2.8144310022591248</v>
      </c>
      <c r="AD23" s="9">
        <f>Table1[[#This Row],[TaxperIncomeZillow]]-Table1[[#This Row],[TaxPerIncome]]</f>
        <v>1.0547588572438382</v>
      </c>
      <c r="AE23" s="9"/>
    </row>
    <row r="24" spans="1:31" x14ac:dyDescent="0.45">
      <c r="A24">
        <v>23</v>
      </c>
      <c r="B24">
        <v>900312270</v>
      </c>
      <c r="C24">
        <v>4390</v>
      </c>
      <c r="D24" s="1">
        <v>4008</v>
      </c>
      <c r="E24" s="1">
        <f>100-(Table1[[#This Row],[Census Households]]/Table1[[#This Row],[Houses]]*100)</f>
        <v>8.7015945330296063</v>
      </c>
      <c r="F24" s="1">
        <v>87326</v>
      </c>
      <c r="G24" s="1">
        <v>5573</v>
      </c>
      <c r="H24" s="1">
        <v>828431520</v>
      </c>
      <c r="I24" s="1">
        <v>6293660</v>
      </c>
      <c r="J24" s="1">
        <f>Table1[[#This Row],[Apartment]]+Table1[[#This Row],[Residential]]</f>
        <v>834725180</v>
      </c>
      <c r="K24" s="1">
        <f>IF(Table1[[#This Row],[Town]]="Hartford",((Table1[[#This Row],[Apartment]]*0.7)+(Table1[[#This Row],[Residential]]*0.32)),((Table1[[#This Row],[Apartment]]*0.7)+(Table1[[#This Row],[Residential]]*0.7)))</f>
        <v>584307626</v>
      </c>
      <c r="L24" s="1">
        <v>1117119263</v>
      </c>
      <c r="M24">
        <v>30</v>
      </c>
      <c r="N24" s="1">
        <f>Table1[[#This Row],[APTandRES]]/Table1[[#This Row],[Houses]]</f>
        <v>190142.41002277905</v>
      </c>
      <c r="O24" s="1">
        <f>Table1[[#This Row],[Assessed_APTandRES]]*Table1[[#This Row],[FY 2017 Mill Rate]]/1000/Table1[[#This Row],[Houses]]</f>
        <v>3992.9906104783604</v>
      </c>
      <c r="P24" s="1">
        <v>824248750</v>
      </c>
      <c r="Q24" s="1">
        <v>1167491147.3099999</v>
      </c>
      <c r="R24" s="1">
        <v>6293660</v>
      </c>
      <c r="S24" s="1">
        <v>8908223.6400000006</v>
      </c>
      <c r="T24" t="s">
        <v>29</v>
      </c>
      <c r="U24" s="1">
        <f>Table1[[#This Row],[Res Net 2015]]+Table1[[#This Row],[Apt Net 2015]]</f>
        <v>830542410</v>
      </c>
      <c r="V24" s="1">
        <f>Table1[[#This Row],[Apt Eqized 2015]]+Table1[[#This Row],[Res Eqized 2015]]</f>
        <v>1176399370.95</v>
      </c>
      <c r="W24" s="6">
        <f>Table1[[#This Row],[Res + Apt Net 2015]]/Table1[[#This Row],[Res + APT Eqized 2015]]</f>
        <v>0.7060037862221028</v>
      </c>
      <c r="X24" s="1">
        <f>VLOOKUP(Table1[[#This Row],[Town]],[1]Sheet1!$A$2:$B$170,2,FALSE)</f>
        <v>270800</v>
      </c>
      <c r="Y24" s="1">
        <f>Table1[[#This Row],[Res + Apt Ratio]]*Table1[[#This Row],[Zillow House Value Index]]</f>
        <v>191185.82530894544</v>
      </c>
      <c r="Z24" s="1">
        <v>28.56</v>
      </c>
      <c r="AA24" s="1">
        <f>Table1[[#This Row],[Zillow Net]]*Table1[[#This Row],[FY 2015 Millrate]]/1000</f>
        <v>5460.267170823482</v>
      </c>
      <c r="AB24" s="5">
        <f>100*Table1[[#This Row],[Median Propert Tax]]/Table1[[#This Row],[Median household income]]</f>
        <v>6.2527393569194532</v>
      </c>
      <c r="AC24" s="2">
        <f>100*Table1[[#This Row],[PropertyTaxPerIncome]]/Table1[[#This Row],[Median household income]]</f>
        <v>4.5725106044916295</v>
      </c>
      <c r="AD24" s="9">
        <f>Table1[[#This Row],[TaxperIncomeZillow]]-Table1[[#This Row],[TaxPerIncome]]</f>
        <v>1.6802287524278237</v>
      </c>
      <c r="AE24" s="9"/>
    </row>
    <row r="25" spans="1:31" x14ac:dyDescent="0.45">
      <c r="A25">
        <v>24</v>
      </c>
      <c r="B25">
        <v>901513810</v>
      </c>
      <c r="C25">
        <v>995</v>
      </c>
      <c r="D25">
        <v>839</v>
      </c>
      <c r="E25" s="1">
        <f>100-(Table1[[#This Row],[Census Households]]/Table1[[#This Row],[Houses]]*100)</f>
        <v>15.678391959799001</v>
      </c>
      <c r="F25" s="1">
        <v>67054</v>
      </c>
      <c r="G25" s="1">
        <v>17189</v>
      </c>
      <c r="H25" s="1">
        <v>114077860</v>
      </c>
      <c r="I25" s="1">
        <v>296800</v>
      </c>
      <c r="J25" s="1">
        <f>Table1[[#This Row],[Apartment]]+Table1[[#This Row],[Residential]]</f>
        <v>114374660</v>
      </c>
      <c r="K25" s="1">
        <f>IF(Table1[[#This Row],[Town]]="Hartford",((Table1[[#This Row],[Apartment]]*0.7)+(Table1[[#This Row],[Residential]]*0.32)),((Table1[[#This Row],[Apartment]]*0.7)+(Table1[[#This Row],[Residential]]*0.7)))</f>
        <v>80062262</v>
      </c>
      <c r="L25" s="1">
        <v>188845710</v>
      </c>
      <c r="M25">
        <v>35</v>
      </c>
      <c r="N25" s="1">
        <f>Table1[[#This Row],[APTandRES]]/Table1[[#This Row],[Houses]]</f>
        <v>114949.40703517589</v>
      </c>
      <c r="O25" s="1">
        <f>Table1[[#This Row],[Assessed_APTandRES]]*Table1[[#This Row],[FY 2017 Mill Rate]]/1000/Table1[[#This Row],[Houses]]</f>
        <v>2816.2604723618088</v>
      </c>
      <c r="P25" s="1">
        <v>113660900</v>
      </c>
      <c r="Q25" s="1">
        <v>162907983.37</v>
      </c>
      <c r="R25" s="1">
        <v>296800</v>
      </c>
      <c r="S25" s="1">
        <v>425397.74</v>
      </c>
      <c r="T25" t="s">
        <v>30</v>
      </c>
      <c r="U25" s="1">
        <f>Table1[[#This Row],[Res Net 2015]]+Table1[[#This Row],[Apt Net 2015]]</f>
        <v>113957700</v>
      </c>
      <c r="V25" s="1">
        <f>Table1[[#This Row],[Apt Eqized 2015]]+Table1[[#This Row],[Res Eqized 2015]]</f>
        <v>163333381.11000001</v>
      </c>
      <c r="W25" s="6">
        <f>Table1[[#This Row],[Res + Apt Net 2015]]/Table1[[#This Row],[Res + APT Eqized 2015]]</f>
        <v>0.69769999999726318</v>
      </c>
      <c r="X25" s="1">
        <f>VLOOKUP(Table1[[#This Row],[Town]],[1]Sheet1!$A$2:$B$170,2,FALSE)</f>
        <v>196800</v>
      </c>
      <c r="Y25" s="1">
        <f>Table1[[#This Row],[Res + Apt Ratio]]*Table1[[#This Row],[Zillow House Value Index]]</f>
        <v>137307.35999946139</v>
      </c>
      <c r="Z25" s="1">
        <v>35.049999999999997</v>
      </c>
      <c r="AA25" s="1">
        <f>Table1[[#This Row],[Zillow Net]]*Table1[[#This Row],[FY 2015 Millrate]]/1000</f>
        <v>4812.6229679811213</v>
      </c>
      <c r="AB25" s="5">
        <f>100*Table1[[#This Row],[Median Propert Tax]]/Table1[[#This Row],[Median household income]]</f>
        <v>7.1772347182585987</v>
      </c>
      <c r="AC25" s="2">
        <f>100*Table1[[#This Row],[PropertyTaxPerIncome]]/Table1[[#This Row],[Median household income]]</f>
        <v>4.1999887737671262</v>
      </c>
      <c r="AD25" s="9">
        <f>Table1[[#This Row],[TaxperIncomeZillow]]-Table1[[#This Row],[TaxPerIncome]]</f>
        <v>2.9772459444914725</v>
      </c>
      <c r="AE25" s="9"/>
    </row>
    <row r="26" spans="1:31" x14ac:dyDescent="0.45">
      <c r="A26">
        <v>25</v>
      </c>
      <c r="B26">
        <v>900914160</v>
      </c>
      <c r="C26">
        <v>10639</v>
      </c>
      <c r="D26" s="1">
        <v>9937</v>
      </c>
      <c r="E26" s="1">
        <f>100-(Table1[[#This Row],[Census Households]]/Table1[[#This Row],[Houses]]*100)</f>
        <v>6.5983645079424775</v>
      </c>
      <c r="F26" s="1">
        <v>106489</v>
      </c>
      <c r="G26" s="1">
        <v>5019</v>
      </c>
      <c r="H26" s="1">
        <v>2006793440</v>
      </c>
      <c r="I26" s="1">
        <v>10169940</v>
      </c>
      <c r="J26" s="1">
        <f>Table1[[#This Row],[Apartment]]+Table1[[#This Row],[Residential]]</f>
        <v>2016963380</v>
      </c>
      <c r="K26" s="1">
        <f>IF(Table1[[#This Row],[Town]]="Hartford",((Table1[[#This Row],[Apartment]]*0.7)+(Table1[[#This Row],[Residential]]*0.32)),((Table1[[#This Row],[Apartment]]*0.7)+(Table1[[#This Row],[Residential]]*0.7)))</f>
        <v>1411874366</v>
      </c>
      <c r="L26" s="1">
        <v>2813247200</v>
      </c>
      <c r="M26">
        <v>31</v>
      </c>
      <c r="N26" s="1">
        <f>Table1[[#This Row],[APTandRES]]/Table1[[#This Row],[Houses]]</f>
        <v>189582.04530500987</v>
      </c>
      <c r="O26" s="1">
        <f>Table1[[#This Row],[Assessed_APTandRES]]*Table1[[#This Row],[FY 2017 Mill Rate]]/1000/Table1[[#This Row],[Houses]]</f>
        <v>4113.9303831187144</v>
      </c>
      <c r="P26" s="1">
        <v>1989889730</v>
      </c>
      <c r="Q26" s="1">
        <v>2950607547.4499998</v>
      </c>
      <c r="R26" s="1">
        <v>10169930</v>
      </c>
      <c r="S26" s="1">
        <v>15033155.949999999</v>
      </c>
      <c r="T26" t="s">
        <v>31</v>
      </c>
      <c r="U26" s="1">
        <f>Table1[[#This Row],[Res Net 2015]]+Table1[[#This Row],[Apt Net 2015]]</f>
        <v>2000059660</v>
      </c>
      <c r="V26" s="1">
        <f>Table1[[#This Row],[Apt Eqized 2015]]+Table1[[#This Row],[Res Eqized 2015]]</f>
        <v>2965640703.3999996</v>
      </c>
      <c r="W26" s="6">
        <f>Table1[[#This Row],[Res + Apt Net 2015]]/Table1[[#This Row],[Res + APT Eqized 2015]]</f>
        <v>0.67441064512872517</v>
      </c>
      <c r="X26" s="1">
        <f>VLOOKUP(Table1[[#This Row],[Town]],[1]Sheet1!$A$2:$B$170,2,FALSE)</f>
        <v>290200</v>
      </c>
      <c r="Y26" s="1">
        <f>Table1[[#This Row],[Res + Apt Ratio]]*Table1[[#This Row],[Zillow House Value Index]]</f>
        <v>195713.96921635605</v>
      </c>
      <c r="Z26" s="1">
        <v>30.25</v>
      </c>
      <c r="AA26" s="1">
        <f>Table1[[#This Row],[Zillow Net]]*Table1[[#This Row],[FY 2015 Millrate]]/1000</f>
        <v>5920.3475687947703</v>
      </c>
      <c r="AB26" s="5">
        <f>100*Table1[[#This Row],[Median Propert Tax]]/Table1[[#This Row],[Median household income]]</f>
        <v>5.5595860312283625</v>
      </c>
      <c r="AC26" s="2">
        <f>100*Table1[[#This Row],[PropertyTaxPerIncome]]/Table1[[#This Row],[Median household income]]</f>
        <v>3.8632444507120121</v>
      </c>
      <c r="AD26" s="9">
        <f>Table1[[#This Row],[TaxperIncomeZillow]]-Table1[[#This Row],[TaxPerIncome]]</f>
        <v>1.6963415805163504</v>
      </c>
      <c r="AE26" s="9"/>
    </row>
    <row r="27" spans="1:31" x14ac:dyDescent="0.45">
      <c r="A27">
        <v>26</v>
      </c>
      <c r="B27">
        <v>900714300</v>
      </c>
      <c r="C27">
        <v>2035</v>
      </c>
      <c r="D27" s="1">
        <v>1830</v>
      </c>
      <c r="E27" s="1">
        <f>100-(Table1[[#This Row],[Census Households]]/Table1[[#This Row],[Houses]]*100)</f>
        <v>10.073710073710075</v>
      </c>
      <c r="F27" s="1">
        <v>78750</v>
      </c>
      <c r="G27" s="1">
        <v>10807</v>
      </c>
      <c r="H27" s="1">
        <v>320532620</v>
      </c>
      <c r="I27" s="1">
        <v>2963720</v>
      </c>
      <c r="J27" s="1">
        <f>Table1[[#This Row],[Apartment]]+Table1[[#This Row],[Residential]]</f>
        <v>323496340</v>
      </c>
      <c r="K27" s="1">
        <f>IF(Table1[[#This Row],[Town]]="Hartford",((Table1[[#This Row],[Apartment]]*0.7)+(Table1[[#This Row],[Residential]]*0.32)),((Table1[[#This Row],[Apartment]]*0.7)+(Table1[[#This Row],[Residential]]*0.7)))</f>
        <v>226447438</v>
      </c>
      <c r="L27" s="1">
        <v>455762424</v>
      </c>
      <c r="M27">
        <v>26</v>
      </c>
      <c r="N27" s="1">
        <f>Table1[[#This Row],[APTandRES]]/Table1[[#This Row],[Houses]]</f>
        <v>158966.26044226045</v>
      </c>
      <c r="O27" s="1">
        <f>Table1[[#This Row],[Assessed_APTandRES]]*Table1[[#This Row],[FY 2017 Mill Rate]]/1000/Table1[[#This Row],[Houses]]</f>
        <v>2893.1859400491403</v>
      </c>
      <c r="P27" s="1">
        <v>318232070</v>
      </c>
      <c r="Q27" s="1">
        <v>468677569.95999998</v>
      </c>
      <c r="R27" s="1">
        <v>2963720</v>
      </c>
      <c r="S27" s="1">
        <v>4371913.26</v>
      </c>
      <c r="T27" t="s">
        <v>32</v>
      </c>
      <c r="U27" s="1">
        <f>Table1[[#This Row],[Res Net 2015]]+Table1[[#This Row],[Apt Net 2015]]</f>
        <v>321195790</v>
      </c>
      <c r="V27" s="1">
        <f>Table1[[#This Row],[Apt Eqized 2015]]+Table1[[#This Row],[Res Eqized 2015]]</f>
        <v>473049483.21999997</v>
      </c>
      <c r="W27" s="6">
        <f>Table1[[#This Row],[Res + Apt Net 2015]]/Table1[[#This Row],[Res + APT Eqized 2015]]</f>
        <v>0.67898983381960965</v>
      </c>
      <c r="X27" s="1">
        <f>VLOOKUP(Table1[[#This Row],[Town]],[1]Sheet1!$A$2:$B$170,2,FALSE)</f>
        <v>301400</v>
      </c>
      <c r="Y27" s="1">
        <f>Table1[[#This Row],[Res + Apt Ratio]]*Table1[[#This Row],[Zillow House Value Index]]</f>
        <v>204647.53591323036</v>
      </c>
      <c r="Z27" s="1">
        <v>24.82</v>
      </c>
      <c r="AA27" s="1">
        <f>Table1[[#This Row],[Zillow Net]]*Table1[[#This Row],[FY 2015 Millrate]]/1000</f>
        <v>5079.3518413663778</v>
      </c>
      <c r="AB27" s="5">
        <f>100*Table1[[#This Row],[Median Propert Tax]]/Table1[[#This Row],[Median household income]]</f>
        <v>6.4499705922112733</v>
      </c>
      <c r="AC27" s="2">
        <f>100*Table1[[#This Row],[PropertyTaxPerIncome]]/Table1[[#This Row],[Median household income]]</f>
        <v>3.6738869079989085</v>
      </c>
      <c r="AD27" s="9">
        <f>Table1[[#This Row],[TaxperIncomeZillow]]-Table1[[#This Row],[TaxPerIncome]]</f>
        <v>2.7760836842123648</v>
      </c>
      <c r="AE27" s="9"/>
    </row>
    <row r="28" spans="1:31" x14ac:dyDescent="0.45">
      <c r="A28">
        <v>27</v>
      </c>
      <c r="B28">
        <v>900715350</v>
      </c>
      <c r="C28">
        <v>6093</v>
      </c>
      <c r="D28" s="1">
        <v>5338</v>
      </c>
      <c r="E28" s="1">
        <f>100-(Table1[[#This Row],[Census Households]]/Table1[[#This Row],[Houses]]*100)</f>
        <v>12.391268668964386</v>
      </c>
      <c r="F28" s="1">
        <v>71455</v>
      </c>
      <c r="G28" s="1">
        <v>6379</v>
      </c>
      <c r="H28" s="1">
        <v>1153494131</v>
      </c>
      <c r="I28" s="1">
        <v>11929128</v>
      </c>
      <c r="J28" s="1">
        <f>Table1[[#This Row],[Apartment]]+Table1[[#This Row],[Residential]]</f>
        <v>1165423259</v>
      </c>
      <c r="K28" s="1">
        <f>IF(Table1[[#This Row],[Town]]="Hartford",((Table1[[#This Row],[Apartment]]*0.7)+(Table1[[#This Row],[Residential]]*0.32)),((Table1[[#This Row],[Apartment]]*0.7)+(Table1[[#This Row],[Residential]]*0.7)))</f>
        <v>815796281.29999995</v>
      </c>
      <c r="L28" s="1">
        <v>1530003822</v>
      </c>
      <c r="M28">
        <v>27</v>
      </c>
      <c r="N28" s="1">
        <f>Table1[[#This Row],[APTandRES]]/Table1[[#This Row],[Houses]]</f>
        <v>191272.48629574923</v>
      </c>
      <c r="O28" s="1">
        <f>Table1[[#This Row],[Assessed_APTandRES]]*Table1[[#This Row],[FY 2017 Mill Rate]]/1000/Table1[[#This Row],[Houses]]</f>
        <v>3615.0499909896598</v>
      </c>
      <c r="P28" s="1">
        <v>1148256771</v>
      </c>
      <c r="Q28" s="1">
        <v>1640366815.71</v>
      </c>
      <c r="R28" s="1">
        <v>5419490</v>
      </c>
      <c r="S28" s="1">
        <v>7742128.5700000003</v>
      </c>
      <c r="T28" t="s">
        <v>33</v>
      </c>
      <c r="U28" s="1">
        <f>Table1[[#This Row],[Res Net 2015]]+Table1[[#This Row],[Apt Net 2015]]</f>
        <v>1153676261</v>
      </c>
      <c r="V28" s="1">
        <f>Table1[[#This Row],[Apt Eqized 2015]]+Table1[[#This Row],[Res Eqized 2015]]</f>
        <v>1648108944.28</v>
      </c>
      <c r="W28" s="6">
        <f>Table1[[#This Row],[Res + Apt Net 2015]]/Table1[[#This Row],[Res + APT Eqized 2015]]</f>
        <v>0.70000000000242701</v>
      </c>
      <c r="X28" s="1">
        <f>VLOOKUP(Table1[[#This Row],[Town]],[1]Sheet1!$A$2:$B$170,2,FALSE)</f>
        <v>248500</v>
      </c>
      <c r="Y28" s="1">
        <f>Table1[[#This Row],[Res + Apt Ratio]]*Table1[[#This Row],[Zillow House Value Index]]</f>
        <v>173950.00000060312</v>
      </c>
      <c r="Z28" s="1">
        <v>26.27</v>
      </c>
      <c r="AA28" s="1">
        <f>Table1[[#This Row],[Zillow Net]]*Table1[[#This Row],[FY 2015 Millrate]]/1000</f>
        <v>4569.6665000158437</v>
      </c>
      <c r="AB28" s="5">
        <f>100*Table1[[#This Row],[Median Propert Tax]]/Table1[[#This Row],[Median household income]]</f>
        <v>6.3951668882735202</v>
      </c>
      <c r="AC28" s="2">
        <f>100*Table1[[#This Row],[PropertyTaxPerIncome]]/Table1[[#This Row],[Median household income]]</f>
        <v>5.0591980840944082</v>
      </c>
      <c r="AD28" s="9">
        <f>Table1[[#This Row],[TaxperIncomeZillow]]-Table1[[#This Row],[TaxPerIncome]]</f>
        <v>1.335968804179112</v>
      </c>
      <c r="AE28" s="9"/>
    </row>
    <row r="29" spans="1:31" x14ac:dyDescent="0.45">
      <c r="A29">
        <v>28</v>
      </c>
      <c r="B29">
        <v>901115910</v>
      </c>
      <c r="C29">
        <v>6375</v>
      </c>
      <c r="D29" s="1">
        <v>5734</v>
      </c>
      <c r="E29" s="1">
        <f>100-(Table1[[#This Row],[Census Households]]/Table1[[#This Row],[Houses]]*100)</f>
        <v>10.054901960784306</v>
      </c>
      <c r="F29" s="1">
        <v>97313</v>
      </c>
      <c r="G29" s="1">
        <v>7483</v>
      </c>
      <c r="H29" s="1">
        <v>868345800</v>
      </c>
      <c r="I29" s="1">
        <v>23198900</v>
      </c>
      <c r="J29" s="1">
        <f>Table1[[#This Row],[Apartment]]+Table1[[#This Row],[Residential]]</f>
        <v>891544700</v>
      </c>
      <c r="K29" s="1">
        <f>IF(Table1[[#This Row],[Town]]="Hartford",((Table1[[#This Row],[Apartment]]*0.7)+(Table1[[#This Row],[Residential]]*0.32)),((Table1[[#This Row],[Apartment]]*0.7)+(Table1[[#This Row],[Residential]]*0.7)))</f>
        <v>624081290</v>
      </c>
      <c r="L29" s="1">
        <v>1204227899</v>
      </c>
      <c r="M29">
        <v>31</v>
      </c>
      <c r="N29" s="1">
        <f>Table1[[#This Row],[APTandRES]]/Table1[[#This Row],[Houses]]</f>
        <v>139850.14901960784</v>
      </c>
      <c r="O29" s="1">
        <f>Table1[[#This Row],[Assessed_APTandRES]]*Table1[[#This Row],[FY 2017 Mill Rate]]/1000/Table1[[#This Row],[Houses]]</f>
        <v>3034.7482337254901</v>
      </c>
      <c r="P29" s="1">
        <v>902229170</v>
      </c>
      <c r="Q29" s="1">
        <v>1276679170.79</v>
      </c>
      <c r="R29" s="1">
        <v>20865200</v>
      </c>
      <c r="S29" s="1">
        <v>29441512.629999999</v>
      </c>
      <c r="T29" t="s">
        <v>34</v>
      </c>
      <c r="U29" s="1">
        <f>Table1[[#This Row],[Res Net 2015]]+Table1[[#This Row],[Apt Net 2015]]</f>
        <v>923094370</v>
      </c>
      <c r="V29" s="1">
        <f>Table1[[#This Row],[Apt Eqized 2015]]+Table1[[#This Row],[Res Eqized 2015]]</f>
        <v>1306120683.4200001</v>
      </c>
      <c r="W29" s="6">
        <f>Table1[[#This Row],[Res + Apt Net 2015]]/Table1[[#This Row],[Res + APT Eqized 2015]]</f>
        <v>0.70674508237855305</v>
      </c>
      <c r="X29" s="1">
        <f>VLOOKUP(Table1[[#This Row],[Town]],[1]Sheet1!$A$2:$B$170,2,FALSE)</f>
        <v>240200</v>
      </c>
      <c r="Y29" s="1">
        <f>Table1[[#This Row],[Res + Apt Ratio]]*Table1[[#This Row],[Zillow House Value Index]]</f>
        <v>169760.16878732844</v>
      </c>
      <c r="Z29" s="1">
        <v>30.57</v>
      </c>
      <c r="AA29" s="1">
        <f>Table1[[#This Row],[Zillow Net]]*Table1[[#This Row],[FY 2015 Millrate]]/1000</f>
        <v>5189.5683598286305</v>
      </c>
      <c r="AB29" s="5">
        <f>100*Table1[[#This Row],[Median Propert Tax]]/Table1[[#This Row],[Median household income]]</f>
        <v>5.332862371757761</v>
      </c>
      <c r="AC29" s="2">
        <f>100*Table1[[#This Row],[PropertyTaxPerIncome]]/Table1[[#This Row],[Median household income]]</f>
        <v>3.1185434975034068</v>
      </c>
      <c r="AD29" s="9">
        <f>Table1[[#This Row],[TaxperIncomeZillow]]-Table1[[#This Row],[TaxPerIncome]]</f>
        <v>2.2143188742543543</v>
      </c>
      <c r="AE29" s="9"/>
    </row>
    <row r="30" spans="1:31" x14ac:dyDescent="0.45">
      <c r="A30">
        <v>29</v>
      </c>
      <c r="B30">
        <v>900516050</v>
      </c>
      <c r="C30">
        <v>724</v>
      </c>
      <c r="D30">
        <v>599</v>
      </c>
      <c r="E30" s="1">
        <f>100-(Table1[[#This Row],[Census Households]]/Table1[[#This Row],[Houses]]*100)</f>
        <v>17.265193370165747</v>
      </c>
      <c r="F30" s="1">
        <v>81172</v>
      </c>
      <c r="G30" s="1">
        <v>8335</v>
      </c>
      <c r="H30" s="1">
        <v>132848750</v>
      </c>
      <c r="I30" s="1">
        <v>0</v>
      </c>
      <c r="J30" s="1">
        <f>Table1[[#This Row],[Apartment]]+Table1[[#This Row],[Residential]]</f>
        <v>132848750</v>
      </c>
      <c r="K30" s="1">
        <f>IF(Table1[[#This Row],[Town]]="Hartford",((Table1[[#This Row],[Apartment]]*0.7)+(Table1[[#This Row],[Residential]]*0.32)),((Table1[[#This Row],[Apartment]]*0.7)+(Table1[[#This Row],[Residential]]*0.7)))</f>
        <v>92994125</v>
      </c>
      <c r="L30" s="1">
        <v>183080517</v>
      </c>
      <c r="M30">
        <v>29</v>
      </c>
      <c r="N30" s="1">
        <f>Table1[[#This Row],[APTandRES]]/Table1[[#This Row],[Houses]]</f>
        <v>183492.74861878454</v>
      </c>
      <c r="O30" s="1">
        <f>Table1[[#This Row],[Assessed_APTandRES]]*Table1[[#This Row],[FY 2017 Mill Rate]]/1000/Table1[[#This Row],[Houses]]</f>
        <v>3724.9027969613257</v>
      </c>
      <c r="P30" s="1">
        <v>131789350</v>
      </c>
      <c r="Q30" s="1">
        <v>188270500</v>
      </c>
      <c r="R30" s="1">
        <v>0</v>
      </c>
      <c r="S30" s="1">
        <v>0</v>
      </c>
      <c r="T30" t="s">
        <v>35</v>
      </c>
      <c r="U30" s="1">
        <f>Table1[[#This Row],[Res Net 2015]]+Table1[[#This Row],[Apt Net 2015]]</f>
        <v>131789350</v>
      </c>
      <c r="V30" s="1">
        <f>Table1[[#This Row],[Apt Eqized 2015]]+Table1[[#This Row],[Res Eqized 2015]]</f>
        <v>188270500</v>
      </c>
      <c r="W30" s="6">
        <f>Table1[[#This Row],[Res + Apt Net 2015]]/Table1[[#This Row],[Res + APT Eqized 2015]]</f>
        <v>0.7</v>
      </c>
      <c r="X30" s="1">
        <f>VLOOKUP(Table1[[#This Row],[Town]],[1]Sheet1!$A$2:$B$170,2,FALSE)</f>
        <v>257800</v>
      </c>
      <c r="Y30" s="1">
        <f>Table1[[#This Row],[Res + Apt Ratio]]*Table1[[#This Row],[Zillow House Value Index]]</f>
        <v>180460</v>
      </c>
      <c r="Z30" s="1">
        <v>27.8</v>
      </c>
      <c r="AA30" s="1">
        <f>Table1[[#This Row],[Zillow Net]]*Table1[[#This Row],[FY 2015 Millrate]]/1000</f>
        <v>5016.7879999999996</v>
      </c>
      <c r="AB30" s="5">
        <f>100*Table1[[#This Row],[Median Propert Tax]]/Table1[[#This Row],[Median household income]]</f>
        <v>6.1804415315626073</v>
      </c>
      <c r="AC30" s="2">
        <f>100*Table1[[#This Row],[PropertyTaxPerIncome]]/Table1[[#This Row],[Median household income]]</f>
        <v>4.5889010951575981</v>
      </c>
      <c r="AD30" s="9">
        <f>Table1[[#This Row],[TaxperIncomeZillow]]-Table1[[#This Row],[TaxPerIncome]]</f>
        <v>1.5915404364050092</v>
      </c>
      <c r="AE30" s="9"/>
    </row>
    <row r="31" spans="1:31" x14ac:dyDescent="0.45">
      <c r="A31">
        <v>30</v>
      </c>
      <c r="B31">
        <v>901316400</v>
      </c>
      <c r="C31">
        <v>2336</v>
      </c>
      <c r="D31" s="1">
        <v>2063</v>
      </c>
      <c r="E31" s="1">
        <f>100-(Table1[[#This Row],[Census Households]]/Table1[[#This Row],[Houses]]*100)</f>
        <v>11.686643835616437</v>
      </c>
      <c r="F31" s="1">
        <v>89986</v>
      </c>
      <c r="G31" s="1">
        <v>7021</v>
      </c>
      <c r="H31" s="1">
        <v>386339200</v>
      </c>
      <c r="I31" s="1">
        <v>647800</v>
      </c>
      <c r="J31" s="1">
        <f>Table1[[#This Row],[Apartment]]+Table1[[#This Row],[Residential]]</f>
        <v>386987000</v>
      </c>
      <c r="K31" s="1">
        <f>IF(Table1[[#This Row],[Town]]="Hartford",((Table1[[#This Row],[Apartment]]*0.7)+(Table1[[#This Row],[Residential]]*0.32)),((Table1[[#This Row],[Apartment]]*0.7)+(Table1[[#This Row],[Residential]]*0.7)))</f>
        <v>270890900</v>
      </c>
      <c r="L31" s="1">
        <v>489228539</v>
      </c>
      <c r="M31">
        <v>27</v>
      </c>
      <c r="N31" s="1">
        <f>Table1[[#This Row],[APTandRES]]/Table1[[#This Row],[Houses]]</f>
        <v>165662.24315068492</v>
      </c>
      <c r="O31" s="1">
        <f>Table1[[#This Row],[Assessed_APTandRES]]*Table1[[#This Row],[FY 2017 Mill Rate]]/1000/Table1[[#This Row],[Houses]]</f>
        <v>3131.0163955479452</v>
      </c>
      <c r="P31" s="1">
        <v>381902610</v>
      </c>
      <c r="Q31" s="1">
        <v>564861130.00999999</v>
      </c>
      <c r="R31" s="1">
        <v>532600</v>
      </c>
      <c r="S31" s="1">
        <v>785661.6</v>
      </c>
      <c r="T31" t="s">
        <v>36</v>
      </c>
      <c r="U31" s="1">
        <f>Table1[[#This Row],[Res Net 2015]]+Table1[[#This Row],[Apt Net 2015]]</f>
        <v>382435210</v>
      </c>
      <c r="V31" s="1">
        <f>Table1[[#This Row],[Apt Eqized 2015]]+Table1[[#This Row],[Res Eqized 2015]]</f>
        <v>565646791.61000001</v>
      </c>
      <c r="W31" s="6">
        <f>Table1[[#This Row],[Res + Apt Net 2015]]/Table1[[#This Row],[Res + APT Eqized 2015]]</f>
        <v>0.6761025001334755</v>
      </c>
      <c r="X31" s="1">
        <f>VLOOKUP(Table1[[#This Row],[Town]],[1]Sheet1!$A$2:$B$170,2,FALSE)</f>
        <v>231600</v>
      </c>
      <c r="Y31" s="1">
        <f>Table1[[#This Row],[Res + Apt Ratio]]*Table1[[#This Row],[Zillow House Value Index]]</f>
        <v>156585.33903091293</v>
      </c>
      <c r="Z31" s="1">
        <v>27.13</v>
      </c>
      <c r="AA31" s="1">
        <f>Table1[[#This Row],[Zillow Net]]*Table1[[#This Row],[FY 2015 Millrate]]/1000</f>
        <v>4248.1602479086678</v>
      </c>
      <c r="AB31" s="5">
        <f>100*Table1[[#This Row],[Median Propert Tax]]/Table1[[#This Row],[Median household income]]</f>
        <v>4.7209124173856685</v>
      </c>
      <c r="AC31" s="2">
        <f>100*Table1[[#This Row],[PropertyTaxPerIncome]]/Table1[[#This Row],[Median household income]]</f>
        <v>3.4794483536860681</v>
      </c>
      <c r="AD31" s="9">
        <f>Table1[[#This Row],[TaxperIncomeZillow]]-Table1[[#This Row],[TaxPerIncome]]</f>
        <v>1.2414640636996004</v>
      </c>
      <c r="AE31" s="9"/>
    </row>
    <row r="32" spans="1:31" x14ac:dyDescent="0.45">
      <c r="A32">
        <v>31</v>
      </c>
      <c r="B32">
        <v>900517240</v>
      </c>
      <c r="C32">
        <v>1027</v>
      </c>
      <c r="D32">
        <v>568</v>
      </c>
      <c r="E32" s="1">
        <f>100-(Table1[[#This Row],[Census Households]]/Table1[[#This Row],[Houses]]*100)</f>
        <v>44.693281402142162</v>
      </c>
      <c r="F32" s="1">
        <v>75833</v>
      </c>
      <c r="G32" s="1">
        <v>17734</v>
      </c>
      <c r="H32" s="1">
        <v>333441680</v>
      </c>
      <c r="I32" s="1">
        <v>0</v>
      </c>
      <c r="J32" s="1">
        <f>Table1[[#This Row],[Apartment]]+Table1[[#This Row],[Residential]]</f>
        <v>333441680</v>
      </c>
      <c r="K32" s="1">
        <f>IF(Table1[[#This Row],[Town]]="Hartford",((Table1[[#This Row],[Apartment]]*0.7)+(Table1[[#This Row],[Residential]]*0.32)),((Table1[[#This Row],[Apartment]]*0.7)+(Table1[[#This Row],[Residential]]*0.7)))</f>
        <v>233409176</v>
      </c>
      <c r="L32" s="1">
        <v>389384320</v>
      </c>
      <c r="M32">
        <v>15</v>
      </c>
      <c r="N32" s="1">
        <f>Table1[[#This Row],[APTandRES]]/Table1[[#This Row],[Houses]]</f>
        <v>324675.44303797471</v>
      </c>
      <c r="O32" s="1">
        <f>Table1[[#This Row],[Assessed_APTandRES]]*Table1[[#This Row],[FY 2017 Mill Rate]]/1000/Table1[[#This Row],[Houses]]</f>
        <v>3409.0921518987343</v>
      </c>
      <c r="P32" s="1">
        <v>343955730</v>
      </c>
      <c r="Q32" s="1">
        <v>452573328.94999999</v>
      </c>
      <c r="R32" s="1">
        <v>0</v>
      </c>
      <c r="S32" s="1">
        <v>0</v>
      </c>
      <c r="T32" t="s">
        <v>37</v>
      </c>
      <c r="U32" s="1">
        <f>Table1[[#This Row],[Res Net 2015]]+Table1[[#This Row],[Apt Net 2015]]</f>
        <v>343955730</v>
      </c>
      <c r="V32" s="1">
        <f>Table1[[#This Row],[Apt Eqized 2015]]+Table1[[#This Row],[Res Eqized 2015]]</f>
        <v>452573328.94999999</v>
      </c>
      <c r="W32" s="6">
        <f>Table1[[#This Row],[Res + Apt Net 2015]]/Table1[[#This Row],[Res + APT Eqized 2015]]</f>
        <v>0.75999999999558088</v>
      </c>
      <c r="X32" s="1">
        <f>VLOOKUP(Table1[[#This Row],[Town]],[1]Sheet1!$A$2:$B$170,2,FALSE)</f>
        <v>0</v>
      </c>
      <c r="Y32" s="1">
        <f>Table1[[#This Row],[Res + Apt Ratio]]*Table1[[#This Row],[Zillow House Value Index]]</f>
        <v>0</v>
      </c>
      <c r="Z32" s="1">
        <v>14.9</v>
      </c>
      <c r="AA32" s="1">
        <f>Table1[[#This Row],[Zillow Net]]*Table1[[#This Row],[FY 2015 Millrate]]/1000</f>
        <v>0</v>
      </c>
      <c r="AC32" s="2">
        <f>100*Table1[[#This Row],[PropertyTaxPerIncome]]/Table1[[#This Row],[Median household income]]</f>
        <v>4.4955258949253416</v>
      </c>
      <c r="AD32" s="9"/>
      <c r="AE32" s="9"/>
    </row>
    <row r="33" spans="1:31" x14ac:dyDescent="0.45">
      <c r="A33">
        <v>32</v>
      </c>
      <c r="B33">
        <v>901317800</v>
      </c>
      <c r="C33">
        <v>5225</v>
      </c>
      <c r="D33" s="1">
        <v>4580</v>
      </c>
      <c r="E33" s="1">
        <f>100-(Table1[[#This Row],[Census Households]]/Table1[[#This Row],[Houses]]*100)</f>
        <v>12.344497607655498</v>
      </c>
      <c r="F33" s="1">
        <v>90309</v>
      </c>
      <c r="G33" s="1">
        <v>6383</v>
      </c>
      <c r="H33" s="1">
        <v>792220500</v>
      </c>
      <c r="I33" s="1">
        <v>48200</v>
      </c>
      <c r="J33" s="1">
        <f>Table1[[#This Row],[Apartment]]+Table1[[#This Row],[Residential]]</f>
        <v>792268700</v>
      </c>
      <c r="K33" s="1">
        <f>IF(Table1[[#This Row],[Town]]="Hartford",((Table1[[#This Row],[Apartment]]*0.7)+(Table1[[#This Row],[Residential]]*0.32)),((Table1[[#This Row],[Apartment]]*0.7)+(Table1[[#This Row],[Residential]]*0.7)))</f>
        <v>554588090</v>
      </c>
      <c r="L33" s="1">
        <v>953248314</v>
      </c>
      <c r="M33">
        <v>31</v>
      </c>
      <c r="N33" s="1">
        <f>Table1[[#This Row],[APTandRES]]/Table1[[#This Row],[Houses]]</f>
        <v>151630.37320574163</v>
      </c>
      <c r="O33" s="1">
        <f>Table1[[#This Row],[Assessed_APTandRES]]*Table1[[#This Row],[FY 2017 Mill Rate]]/1000/Table1[[#This Row],[Houses]]</f>
        <v>3290.3790985645933</v>
      </c>
      <c r="P33" s="1">
        <v>783546100</v>
      </c>
      <c r="Q33" s="1">
        <v>1185574368.29</v>
      </c>
      <c r="R33" s="1">
        <v>48200</v>
      </c>
      <c r="S33" s="1">
        <v>72568.5</v>
      </c>
      <c r="T33" t="s">
        <v>38</v>
      </c>
      <c r="U33" s="1">
        <f>Table1[[#This Row],[Res Net 2015]]+Table1[[#This Row],[Apt Net 2015]]</f>
        <v>783594300</v>
      </c>
      <c r="V33" s="1">
        <f>Table1[[#This Row],[Apt Eqized 2015]]+Table1[[#This Row],[Res Eqized 2015]]</f>
        <v>1185646936.79</v>
      </c>
      <c r="W33" s="6">
        <f>Table1[[#This Row],[Res + Apt Net 2015]]/Table1[[#This Row],[Res + APT Eqized 2015]]</f>
        <v>0.66090020197875232</v>
      </c>
      <c r="X33" s="1">
        <f>VLOOKUP(Table1[[#This Row],[Town]],[1]Sheet1!$A$2:$B$170,2,FALSE)</f>
        <v>210357.57575757575</v>
      </c>
      <c r="Y33" s="1">
        <f>Table1[[#This Row],[Res + Apt Ratio]]*Table1[[#This Row],[Zillow House Value Index]]</f>
        <v>139025.36430594249</v>
      </c>
      <c r="Z33" s="1">
        <v>28.47</v>
      </c>
      <c r="AA33" s="1">
        <f>Table1[[#This Row],[Zillow Net]]*Table1[[#This Row],[FY 2015 Millrate]]/1000</f>
        <v>3958.0521217901828</v>
      </c>
      <c r="AB33" s="5">
        <f>100*Table1[[#This Row],[Median Propert Tax]]/Table1[[#This Row],[Median household income]]</f>
        <v>4.382788118338353</v>
      </c>
      <c r="AC33" s="2">
        <f>100*Table1[[#This Row],[PropertyTaxPerIncome]]/Table1[[#This Row],[Median household income]]</f>
        <v>3.6434675376369943</v>
      </c>
      <c r="AD33" s="9">
        <f>Table1[[#This Row],[TaxperIncomeZillow]]-Table1[[#This Row],[TaxPerIncome]]</f>
        <v>0.73932058070135875</v>
      </c>
      <c r="AE33" s="9"/>
    </row>
    <row r="34" spans="1:31" x14ac:dyDescent="0.45">
      <c r="A34">
        <v>33</v>
      </c>
      <c r="B34">
        <v>900718080</v>
      </c>
      <c r="C34">
        <v>6153</v>
      </c>
      <c r="D34" s="1">
        <v>5456</v>
      </c>
      <c r="E34" s="1">
        <f>100-(Table1[[#This Row],[Census Households]]/Table1[[#This Row],[Houses]]*100)</f>
        <v>11.327807573541364</v>
      </c>
      <c r="F34" s="1">
        <v>82081</v>
      </c>
      <c r="G34" s="1">
        <v>3335</v>
      </c>
      <c r="H34" s="1">
        <v>869706630</v>
      </c>
      <c r="I34" s="1">
        <v>1356510</v>
      </c>
      <c r="J34" s="1">
        <f>Table1[[#This Row],[Apartment]]+Table1[[#This Row],[Residential]]</f>
        <v>871063140</v>
      </c>
      <c r="K34" s="1">
        <f>IF(Table1[[#This Row],[Town]]="Hartford",((Table1[[#This Row],[Apartment]]*0.7)+(Table1[[#This Row],[Residential]]*0.32)),((Table1[[#This Row],[Apartment]]*0.7)+(Table1[[#This Row],[Residential]]*0.7)))</f>
        <v>609744198</v>
      </c>
      <c r="L34" s="1">
        <v>1362994217</v>
      </c>
      <c r="M34">
        <v>31</v>
      </c>
      <c r="N34" s="1">
        <f>Table1[[#This Row],[APTandRES]]/Table1[[#This Row],[Houses]]</f>
        <v>141567.22574353975</v>
      </c>
      <c r="O34" s="1">
        <f>Table1[[#This Row],[Assessed_APTandRES]]*Table1[[#This Row],[FY 2017 Mill Rate]]/1000/Table1[[#This Row],[Houses]]</f>
        <v>3072.0087986348121</v>
      </c>
      <c r="P34" s="1">
        <v>864595380</v>
      </c>
      <c r="Q34" s="1">
        <v>1293336394.9100001</v>
      </c>
      <c r="R34" s="1">
        <v>1356510</v>
      </c>
      <c r="S34" s="1">
        <v>2036496.02</v>
      </c>
      <c r="T34" t="s">
        <v>39</v>
      </c>
      <c r="U34" s="1">
        <f>Table1[[#This Row],[Res Net 2015]]+Table1[[#This Row],[Apt Net 2015]]</f>
        <v>865951890</v>
      </c>
      <c r="V34" s="1">
        <f>Table1[[#This Row],[Apt Eqized 2015]]+Table1[[#This Row],[Res Eqized 2015]]</f>
        <v>1295372890.9300001</v>
      </c>
      <c r="W34" s="6">
        <f>Table1[[#This Row],[Res + Apt Net 2015]]/Table1[[#This Row],[Res + APT Eqized 2015]]</f>
        <v>0.66849622688822707</v>
      </c>
      <c r="X34" s="1">
        <f>VLOOKUP(Table1[[#This Row],[Town]],[1]Sheet1!$A$2:$B$170,2,FALSE)</f>
        <v>207100</v>
      </c>
      <c r="Y34" s="1">
        <f>Table1[[#This Row],[Res + Apt Ratio]]*Table1[[#This Row],[Zillow House Value Index]]</f>
        <v>138445.56858855183</v>
      </c>
      <c r="Z34" s="1">
        <v>31.18</v>
      </c>
      <c r="AA34" s="1">
        <f>Table1[[#This Row],[Zillow Net]]*Table1[[#This Row],[FY 2015 Millrate]]/1000</f>
        <v>4316.7328285910462</v>
      </c>
      <c r="AB34" s="5">
        <f>100*Table1[[#This Row],[Median Propert Tax]]/Table1[[#This Row],[Median household income]]</f>
        <v>5.2591133497289828</v>
      </c>
      <c r="AC34" s="2">
        <f>100*Table1[[#This Row],[PropertyTaxPerIncome]]/Table1[[#This Row],[Median household income]]</f>
        <v>3.7426551804130215</v>
      </c>
      <c r="AD34" s="9">
        <f>Table1[[#This Row],[TaxperIncomeZillow]]-Table1[[#This Row],[TaxPerIncome]]</f>
        <v>1.5164581693159613</v>
      </c>
      <c r="AE34" s="9"/>
    </row>
    <row r="35" spans="1:31" x14ac:dyDescent="0.45">
      <c r="A35">
        <v>34</v>
      </c>
      <c r="B35">
        <v>900118500</v>
      </c>
      <c r="C35">
        <v>32777</v>
      </c>
      <c r="D35" s="1">
        <v>28894</v>
      </c>
      <c r="E35" s="1">
        <f>100-(Table1[[#This Row],[Census Households]]/Table1[[#This Row],[Houses]]*100)</f>
        <v>11.846721786618659</v>
      </c>
      <c r="F35" s="1">
        <v>66676</v>
      </c>
      <c r="G35" s="1">
        <v>2978</v>
      </c>
      <c r="H35" s="1">
        <v>3980220600</v>
      </c>
      <c r="I35" s="1">
        <v>315259400</v>
      </c>
      <c r="J35" s="1">
        <f>Table1[[#This Row],[Apartment]]+Table1[[#This Row],[Residential]]</f>
        <v>4295480000</v>
      </c>
      <c r="K35" s="1">
        <f>IF(Table1[[#This Row],[Town]]="Hartford",((Table1[[#This Row],[Apartment]]*0.7)+(Table1[[#This Row],[Residential]]*0.32)),((Table1[[#This Row],[Apartment]]*0.7)+(Table1[[#This Row],[Residential]]*0.7)))</f>
        <v>3006836000</v>
      </c>
      <c r="L35" s="1">
        <v>7302728114</v>
      </c>
      <c r="M35">
        <v>29</v>
      </c>
      <c r="N35" s="1">
        <f>Table1[[#This Row],[APTandRES]]/Table1[[#This Row],[Houses]]</f>
        <v>131051.65207310003</v>
      </c>
      <c r="O35" s="1">
        <f>Table1[[#This Row],[Assessed_APTandRES]]*Table1[[#This Row],[FY 2017 Mill Rate]]/1000/Table1[[#This Row],[Houses]]</f>
        <v>2660.3485370839308</v>
      </c>
      <c r="P35" s="1">
        <v>3932041720</v>
      </c>
      <c r="Q35" s="1">
        <v>6024271058.6800003</v>
      </c>
      <c r="R35" s="1">
        <v>290130200</v>
      </c>
      <c r="S35" s="1">
        <v>442069480.42000002</v>
      </c>
      <c r="T35" t="s">
        <v>40</v>
      </c>
      <c r="U35" s="1">
        <f>Table1[[#This Row],[Res Net 2015]]+Table1[[#This Row],[Apt Net 2015]]</f>
        <v>4222171920</v>
      </c>
      <c r="V35" s="1">
        <f>Table1[[#This Row],[Apt Eqized 2015]]+Table1[[#This Row],[Res Eqized 2015]]</f>
        <v>6466340539.1000004</v>
      </c>
      <c r="W35" s="6">
        <f>Table1[[#This Row],[Res + Apt Net 2015]]/Table1[[#This Row],[Res + APT Eqized 2015]]</f>
        <v>0.65294611294747107</v>
      </c>
      <c r="X35" s="1">
        <f>VLOOKUP(Table1[[#This Row],[Town]],[1]Sheet1!$A$2:$B$170,2,FALSE)</f>
        <v>265200</v>
      </c>
      <c r="Y35" s="1">
        <f>Table1[[#This Row],[Res + Apt Ratio]]*Table1[[#This Row],[Zillow House Value Index]]</f>
        <v>173161.30915366934</v>
      </c>
      <c r="Z35" s="1">
        <v>27.6</v>
      </c>
      <c r="AA35" s="1">
        <f>Table1[[#This Row],[Zillow Net]]*Table1[[#This Row],[FY 2015 Millrate]]/1000</f>
        <v>4779.2521326412734</v>
      </c>
      <c r="AB35" s="5">
        <f>100*Table1[[#This Row],[Median Propert Tax]]/Table1[[#This Row],[Median household income]]</f>
        <v>7.1678746965043993</v>
      </c>
      <c r="AC35" s="2">
        <f>100*Table1[[#This Row],[PropertyTaxPerIncome]]/Table1[[#This Row],[Median household income]]</f>
        <v>3.9899642106364066</v>
      </c>
      <c r="AD35" s="9">
        <f>Table1[[#This Row],[TaxperIncomeZillow]]-Table1[[#This Row],[TaxPerIncome]]</f>
        <v>3.1779104858679927</v>
      </c>
      <c r="AE35" s="9"/>
    </row>
    <row r="36" spans="1:31" x14ac:dyDescent="0.45">
      <c r="A36">
        <v>35</v>
      </c>
      <c r="B36">
        <v>900118850</v>
      </c>
      <c r="C36">
        <v>7206</v>
      </c>
      <c r="D36" s="1">
        <v>6555</v>
      </c>
      <c r="E36" s="1">
        <f>100-(Table1[[#This Row],[Census Households]]/Table1[[#This Row],[Houses]]*100)</f>
        <v>9.0341382181515399</v>
      </c>
      <c r="F36" s="1">
        <v>208906</v>
      </c>
      <c r="G36" s="1">
        <v>19064</v>
      </c>
      <c r="H36" s="1">
        <v>7333552680</v>
      </c>
      <c r="I36" s="1">
        <v>39723670</v>
      </c>
      <c r="J36" s="1">
        <f>Table1[[#This Row],[Apartment]]+Table1[[#This Row],[Residential]]</f>
        <v>7373276350</v>
      </c>
      <c r="K36" s="1">
        <f>IF(Table1[[#This Row],[Town]]="Hartford",((Table1[[#This Row],[Apartment]]*0.7)+(Table1[[#This Row],[Residential]]*0.32)),((Table1[[#This Row],[Apartment]]*0.7)+(Table1[[#This Row],[Residential]]*0.7)))</f>
        <v>5161293445</v>
      </c>
      <c r="L36" s="1">
        <v>8514060996</v>
      </c>
      <c r="M36">
        <v>16</v>
      </c>
      <c r="N36" s="1">
        <f>Table1[[#This Row],[APTandRES]]/Table1[[#This Row],[Houses]]</f>
        <v>1023213.481820705</v>
      </c>
      <c r="O36" s="1">
        <f>Table1[[#This Row],[Assessed_APTandRES]]*Table1[[#This Row],[FY 2017 Mill Rate]]/1000/Table1[[#This Row],[Houses]]</f>
        <v>11459.990996391896</v>
      </c>
      <c r="P36" s="1">
        <v>7224079800</v>
      </c>
      <c r="Q36" s="1">
        <v>11452250792.639999</v>
      </c>
      <c r="R36" s="1">
        <v>39723670</v>
      </c>
      <c r="S36" s="1">
        <v>63093503.810000002</v>
      </c>
      <c r="T36" t="s">
        <v>41</v>
      </c>
      <c r="U36" s="1">
        <f>Table1[[#This Row],[Res Net 2015]]+Table1[[#This Row],[Apt Net 2015]]</f>
        <v>7263803470</v>
      </c>
      <c r="V36" s="1">
        <f>Table1[[#This Row],[Apt Eqized 2015]]+Table1[[#This Row],[Res Eqized 2015]]</f>
        <v>11515344296.449999</v>
      </c>
      <c r="W36" s="6">
        <f>Table1[[#This Row],[Res + Apt Net 2015]]/Table1[[#This Row],[Res + APT Eqized 2015]]</f>
        <v>0.63079342510317449</v>
      </c>
      <c r="X36" s="1">
        <f>VLOOKUP(Table1[[#This Row],[Town]],[1]Sheet1!$A$2:$B$170,2,FALSE)</f>
        <v>1387200</v>
      </c>
      <c r="Y36" s="1">
        <f>Table1[[#This Row],[Res + Apt Ratio]]*Table1[[#This Row],[Zillow House Value Index]]</f>
        <v>875036.63930312369</v>
      </c>
      <c r="Z36" s="1">
        <v>15.01</v>
      </c>
      <c r="AA36" s="1">
        <f>Table1[[#This Row],[Zillow Net]]*Table1[[#This Row],[FY 2015 Millrate]]/1000</f>
        <v>13134.299955939887</v>
      </c>
      <c r="AB36" s="5">
        <f>100*Table1[[#This Row],[Median Propert Tax]]/Table1[[#This Row],[Median household income]]</f>
        <v>6.2871817735918958</v>
      </c>
      <c r="AC36" s="2">
        <f>100*Table1[[#This Row],[PropertyTaxPerIncome]]/Table1[[#This Row],[Median household income]]</f>
        <v>5.4857165406411958</v>
      </c>
      <c r="AD36" s="9">
        <f>Table1[[#This Row],[TaxperIncomeZillow]]-Table1[[#This Row],[TaxPerIncome]]</f>
        <v>0.80146523295069994</v>
      </c>
      <c r="AE36" s="9"/>
    </row>
    <row r="37" spans="1:31" x14ac:dyDescent="0.45">
      <c r="A37">
        <v>36</v>
      </c>
      <c r="B37">
        <v>900719130</v>
      </c>
      <c r="C37">
        <v>2107</v>
      </c>
      <c r="D37" s="1">
        <v>1917</v>
      </c>
      <c r="E37" s="1">
        <f>100-(Table1[[#This Row],[Census Households]]/Table1[[#This Row],[Houses]]*100)</f>
        <v>9.0175605125771341</v>
      </c>
      <c r="F37" s="1">
        <v>69395</v>
      </c>
      <c r="G37" s="1">
        <v>9303</v>
      </c>
      <c r="H37" s="1">
        <v>373431380</v>
      </c>
      <c r="I37" s="1">
        <v>3139500</v>
      </c>
      <c r="J37" s="1">
        <f>Table1[[#This Row],[Apartment]]+Table1[[#This Row],[Residential]]</f>
        <v>376570880</v>
      </c>
      <c r="K37" s="1">
        <f>IF(Table1[[#This Row],[Town]]="Hartford",((Table1[[#This Row],[Apartment]]*0.7)+(Table1[[#This Row],[Residential]]*0.32)),((Table1[[#This Row],[Apartment]]*0.7)+(Table1[[#This Row],[Residential]]*0.7)))</f>
        <v>263599615.99999997</v>
      </c>
      <c r="L37" s="1">
        <v>507889976</v>
      </c>
      <c r="M37">
        <v>28</v>
      </c>
      <c r="N37" s="1">
        <f>Table1[[#This Row],[APTandRES]]/Table1[[#This Row],[Houses]]</f>
        <v>178723.72093023255</v>
      </c>
      <c r="O37" s="1">
        <f>Table1[[#This Row],[Assessed_APTandRES]]*Table1[[#This Row],[FY 2017 Mill Rate]]/1000/Table1[[#This Row],[Houses]]</f>
        <v>3502.9849302325574</v>
      </c>
      <c r="P37" s="1">
        <v>369347720</v>
      </c>
      <c r="Q37" s="1">
        <v>527639600</v>
      </c>
      <c r="R37" s="1">
        <v>3131030</v>
      </c>
      <c r="S37" s="1">
        <v>4472900</v>
      </c>
      <c r="T37" t="s">
        <v>42</v>
      </c>
      <c r="U37" s="1">
        <f>Table1[[#This Row],[Res Net 2015]]+Table1[[#This Row],[Apt Net 2015]]</f>
        <v>372478750</v>
      </c>
      <c r="V37" s="1">
        <f>Table1[[#This Row],[Apt Eqized 2015]]+Table1[[#This Row],[Res Eqized 2015]]</f>
        <v>532112500</v>
      </c>
      <c r="W37" s="6">
        <f>Table1[[#This Row],[Res + Apt Net 2015]]/Table1[[#This Row],[Res + APT Eqized 2015]]</f>
        <v>0.7</v>
      </c>
      <c r="X37" s="1">
        <f>VLOOKUP(Table1[[#This Row],[Town]],[1]Sheet1!$A$2:$B$170,2,FALSE)</f>
        <v>243700</v>
      </c>
      <c r="Y37" s="1">
        <f>Table1[[#This Row],[Res + Apt Ratio]]*Table1[[#This Row],[Zillow House Value Index]]</f>
        <v>170590</v>
      </c>
      <c r="Z37" s="1">
        <v>25.88</v>
      </c>
      <c r="AA37" s="1">
        <f>Table1[[#This Row],[Zillow Net]]*Table1[[#This Row],[FY 2015 Millrate]]/1000</f>
        <v>4414.8692000000001</v>
      </c>
      <c r="AB37" s="5">
        <f>100*Table1[[#This Row],[Median Propert Tax]]/Table1[[#This Row],[Median household income]]</f>
        <v>6.3619413502413718</v>
      </c>
      <c r="AC37" s="2">
        <f>100*Table1[[#This Row],[PropertyTaxPerIncome]]/Table1[[#This Row],[Median household income]]</f>
        <v>5.0478923989229152</v>
      </c>
      <c r="AD37" s="9">
        <f>Table1[[#This Row],[TaxperIncomeZillow]]-Table1[[#This Row],[TaxPerIncome]]</f>
        <v>1.3140489513184566</v>
      </c>
      <c r="AE37" s="9"/>
    </row>
    <row r="38" spans="1:31" x14ac:dyDescent="0.45">
      <c r="A38">
        <v>37</v>
      </c>
      <c r="B38">
        <v>900919550</v>
      </c>
      <c r="C38">
        <v>5853</v>
      </c>
      <c r="D38" s="1">
        <v>4911</v>
      </c>
      <c r="E38" s="1">
        <f>100-(Table1[[#This Row],[Census Households]]/Table1[[#This Row],[Houses]]*100)</f>
        <v>16.094310609943619</v>
      </c>
      <c r="F38" s="1">
        <v>51596</v>
      </c>
      <c r="G38" s="1">
        <v>7492</v>
      </c>
      <c r="H38" s="1">
        <v>468283320</v>
      </c>
      <c r="I38" s="1">
        <v>18488360</v>
      </c>
      <c r="J38" s="1">
        <f>Table1[[#This Row],[Apartment]]+Table1[[#This Row],[Residential]]</f>
        <v>486771680</v>
      </c>
      <c r="K38" s="1">
        <f>IF(Table1[[#This Row],[Town]]="Hartford",((Table1[[#This Row],[Apartment]]*0.7)+(Table1[[#This Row],[Residential]]*0.32)),((Table1[[#This Row],[Apartment]]*0.7)+(Table1[[#This Row],[Residential]]*0.7)))</f>
        <v>340740176</v>
      </c>
      <c r="L38" s="1">
        <v>717599200</v>
      </c>
      <c r="M38">
        <v>39</v>
      </c>
      <c r="N38" s="1">
        <f>Table1[[#This Row],[APTandRES]]/Table1[[#This Row],[Houses]]</f>
        <v>83166.184862463691</v>
      </c>
      <c r="O38" s="1">
        <f>Table1[[#This Row],[Assessed_APTandRES]]*Table1[[#This Row],[FY 2017 Mill Rate]]/1000/Table1[[#This Row],[Houses]]</f>
        <v>2270.4368467452587</v>
      </c>
      <c r="P38" s="1">
        <v>465407460</v>
      </c>
      <c r="Q38" s="1">
        <v>664867800</v>
      </c>
      <c r="R38" s="1">
        <v>18705890</v>
      </c>
      <c r="S38" s="1">
        <v>26722700</v>
      </c>
      <c r="T38" t="s">
        <v>43</v>
      </c>
      <c r="U38" s="1">
        <f>Table1[[#This Row],[Res Net 2015]]+Table1[[#This Row],[Apt Net 2015]]</f>
        <v>484113350</v>
      </c>
      <c r="V38" s="1">
        <f>Table1[[#This Row],[Apt Eqized 2015]]+Table1[[#This Row],[Res Eqized 2015]]</f>
        <v>691590500</v>
      </c>
      <c r="W38" s="6">
        <f>Table1[[#This Row],[Res + Apt Net 2015]]/Table1[[#This Row],[Res + APT Eqized 2015]]</f>
        <v>0.7</v>
      </c>
      <c r="X38" s="1">
        <f>VLOOKUP(Table1[[#This Row],[Town]],[1]Sheet1!$A$2:$B$170,2,FALSE)</f>
        <v>196500</v>
      </c>
      <c r="Y38" s="1">
        <f>Table1[[#This Row],[Res + Apt Ratio]]*Table1[[#This Row],[Zillow House Value Index]]</f>
        <v>137550</v>
      </c>
      <c r="Z38" s="1">
        <v>35.74</v>
      </c>
      <c r="AA38" s="1">
        <f>Table1[[#This Row],[Zillow Net]]*Table1[[#This Row],[FY 2015 Millrate]]/1000</f>
        <v>4916.0370000000003</v>
      </c>
      <c r="AB38" s="5">
        <f>100*Table1[[#This Row],[Median Propert Tax]]/Table1[[#This Row],[Median household income]]</f>
        <v>9.5279420885339956</v>
      </c>
      <c r="AC38" s="2">
        <f>100*Table1[[#This Row],[PropertyTaxPerIncome]]/Table1[[#This Row],[Median household income]]</f>
        <v>4.4004125256710962</v>
      </c>
      <c r="AD38" s="9">
        <f>Table1[[#This Row],[TaxperIncomeZillow]]-Table1[[#This Row],[TaxPerIncome]]</f>
        <v>5.1275295628628994</v>
      </c>
      <c r="AE38" s="9"/>
    </row>
    <row r="39" spans="1:31" x14ac:dyDescent="0.45">
      <c r="A39">
        <v>38</v>
      </c>
      <c r="B39">
        <v>900720810</v>
      </c>
      <c r="C39">
        <v>2719</v>
      </c>
      <c r="D39" s="1">
        <v>2594</v>
      </c>
      <c r="E39" s="1">
        <f>100-(Table1[[#This Row],[Census Households]]/Table1[[#This Row],[Houses]]*100)</f>
        <v>4.5972784111805822</v>
      </c>
      <c r="F39" s="1">
        <v>113152</v>
      </c>
      <c r="G39" s="1">
        <v>10062</v>
      </c>
      <c r="H39" s="1">
        <v>469742195</v>
      </c>
      <c r="I39" s="1">
        <v>1524180</v>
      </c>
      <c r="J39" s="1">
        <f>Table1[[#This Row],[Apartment]]+Table1[[#This Row],[Residential]]</f>
        <v>471266375</v>
      </c>
      <c r="K39" s="1">
        <f>IF(Table1[[#This Row],[Town]]="Hartford",((Table1[[#This Row],[Apartment]]*0.7)+(Table1[[#This Row],[Residential]]*0.32)),((Table1[[#This Row],[Apartment]]*0.7)+(Table1[[#This Row],[Residential]]*0.7)))</f>
        <v>329886462.5</v>
      </c>
      <c r="L39" s="1">
        <v>717612708</v>
      </c>
      <c r="M39">
        <v>35</v>
      </c>
      <c r="N39" s="1">
        <f>Table1[[#This Row],[APTandRES]]/Table1[[#This Row],[Houses]]</f>
        <v>173323.41853622656</v>
      </c>
      <c r="O39" s="1">
        <f>Table1[[#This Row],[Assessed_APTandRES]]*Table1[[#This Row],[FY 2017 Mill Rate]]/1000/Table1[[#This Row],[Houses]]</f>
        <v>4246.4237541375505</v>
      </c>
      <c r="P39" s="1">
        <v>458809625</v>
      </c>
      <c r="Q39" s="1">
        <v>655442321.42999995</v>
      </c>
      <c r="R39" s="1">
        <v>230650</v>
      </c>
      <c r="S39" s="1">
        <v>329500</v>
      </c>
      <c r="T39" t="s">
        <v>44</v>
      </c>
      <c r="U39" s="1">
        <f>Table1[[#This Row],[Res Net 2015]]+Table1[[#This Row],[Apt Net 2015]]</f>
        <v>459040275</v>
      </c>
      <c r="V39" s="1">
        <f>Table1[[#This Row],[Apt Eqized 2015]]+Table1[[#This Row],[Res Eqized 2015]]</f>
        <v>655771821.42999995</v>
      </c>
      <c r="W39" s="6">
        <f>Table1[[#This Row],[Res + Apt Net 2015]]/Table1[[#This Row],[Res + APT Eqized 2015]]</f>
        <v>0.69999999999847518</v>
      </c>
      <c r="X39" s="1">
        <f>VLOOKUP(Table1[[#This Row],[Town]],[1]Sheet1!$A$2:$B$170,2,FALSE)</f>
        <v>294900</v>
      </c>
      <c r="Y39" s="1">
        <f>Table1[[#This Row],[Res + Apt Ratio]]*Table1[[#This Row],[Zillow House Value Index]]</f>
        <v>206429.99999955032</v>
      </c>
      <c r="Z39" s="1">
        <v>33.22</v>
      </c>
      <c r="AA39" s="1">
        <f>Table1[[#This Row],[Zillow Net]]*Table1[[#This Row],[FY 2015 Millrate]]/1000</f>
        <v>6857.6045999850612</v>
      </c>
      <c r="AB39" s="5">
        <f>100*Table1[[#This Row],[Median Propert Tax]]/Table1[[#This Row],[Median household income]]</f>
        <v>6.0605244273058023</v>
      </c>
      <c r="AC39" s="2">
        <f>100*Table1[[#This Row],[PropertyTaxPerIncome]]/Table1[[#This Row],[Median household income]]</f>
        <v>3.7528490474207707</v>
      </c>
      <c r="AD39" s="9">
        <f>Table1[[#This Row],[TaxperIncomeZillow]]-Table1[[#This Row],[TaxPerIncome]]</f>
        <v>2.3076753798850316</v>
      </c>
      <c r="AE39" s="9"/>
    </row>
    <row r="40" spans="1:31" x14ac:dyDescent="0.45">
      <c r="A40">
        <v>39</v>
      </c>
      <c r="B40">
        <v>900322070</v>
      </c>
      <c r="C40">
        <v>2182</v>
      </c>
      <c r="D40" s="1">
        <v>2145</v>
      </c>
      <c r="E40" s="1">
        <f>100-(Table1[[#This Row],[Census Households]]/Table1[[#This Row],[Houses]]*100)</f>
        <v>1.6956920256645276</v>
      </c>
      <c r="F40" s="1">
        <v>72684</v>
      </c>
      <c r="G40" s="1">
        <v>10671</v>
      </c>
      <c r="H40" s="1">
        <v>358539500</v>
      </c>
      <c r="I40" s="1">
        <v>0</v>
      </c>
      <c r="J40" s="1">
        <f>Table1[[#This Row],[Apartment]]+Table1[[#This Row],[Residential]]</f>
        <v>358539500</v>
      </c>
      <c r="K40" s="1">
        <f>IF(Table1[[#This Row],[Town]]="Hartford",((Table1[[#This Row],[Apartment]]*0.7)+(Table1[[#This Row],[Residential]]*0.32)),((Table1[[#This Row],[Apartment]]*0.7)+(Table1[[#This Row],[Residential]]*0.7)))</f>
        <v>250977649.99999997</v>
      </c>
      <c r="L40" s="1">
        <v>628200474</v>
      </c>
      <c r="M40">
        <v>31</v>
      </c>
      <c r="N40" s="1">
        <f>Table1[[#This Row],[APTandRES]]/Table1[[#This Row],[Houses]]</f>
        <v>164316.91109074245</v>
      </c>
      <c r="O40" s="1">
        <f>Table1[[#This Row],[Assessed_APTandRES]]*Table1[[#This Row],[FY 2017 Mill Rate]]/1000/Table1[[#This Row],[Houses]]</f>
        <v>3565.6769706691107</v>
      </c>
      <c r="P40" s="1">
        <v>357046350</v>
      </c>
      <c r="Q40" s="1">
        <v>524836616.19999999</v>
      </c>
      <c r="R40" s="1">
        <v>0</v>
      </c>
      <c r="S40" s="1">
        <v>0</v>
      </c>
      <c r="T40" t="s">
        <v>45</v>
      </c>
      <c r="U40" s="1">
        <f>Table1[[#This Row],[Res Net 2015]]+Table1[[#This Row],[Apt Net 2015]]</f>
        <v>357046350</v>
      </c>
      <c r="V40" s="1">
        <f>Table1[[#This Row],[Apt Eqized 2015]]+Table1[[#This Row],[Res Eqized 2015]]</f>
        <v>524836616.19999999</v>
      </c>
      <c r="W40" s="6">
        <f>Table1[[#This Row],[Res + Apt Net 2015]]/Table1[[#This Row],[Res + APT Eqized 2015]]</f>
        <v>0.68029999999836144</v>
      </c>
      <c r="X40" s="1">
        <f>VLOOKUP(Table1[[#This Row],[Town]],[1]Sheet1!$A$2:$B$170,2,FALSE)</f>
        <v>247000</v>
      </c>
      <c r="Y40" s="1">
        <f>Table1[[#This Row],[Res + Apt Ratio]]*Table1[[#This Row],[Zillow House Value Index]]</f>
        <v>168034.09999959529</v>
      </c>
      <c r="Z40" s="1">
        <v>29.8</v>
      </c>
      <c r="AA40" s="1">
        <f>Table1[[#This Row],[Zillow Net]]*Table1[[#This Row],[FY 2015 Millrate]]/1000</f>
        <v>5007.4161799879403</v>
      </c>
      <c r="AB40" s="5">
        <f>100*Table1[[#This Row],[Median Propert Tax]]/Table1[[#This Row],[Median household income]]</f>
        <v>6.8892963788288206</v>
      </c>
      <c r="AC40" s="2">
        <f>100*Table1[[#This Row],[PropertyTaxPerIncome]]/Table1[[#This Row],[Median household income]]</f>
        <v>4.9057247408908573</v>
      </c>
      <c r="AD40" s="9">
        <f>Table1[[#This Row],[TaxperIncomeZillow]]-Table1[[#This Row],[TaxPerIncome]]</f>
        <v>1.9835716379379633</v>
      </c>
      <c r="AE40" s="9"/>
    </row>
    <row r="41" spans="1:31" x14ac:dyDescent="0.45">
      <c r="A41">
        <v>40</v>
      </c>
      <c r="B41">
        <v>900722280</v>
      </c>
      <c r="C41">
        <v>4577</v>
      </c>
      <c r="D41" s="1">
        <v>3453</v>
      </c>
      <c r="E41" s="1">
        <f>100-(Table1[[#This Row],[Census Households]]/Table1[[#This Row],[Houses]]*100)</f>
        <v>24.557570461000651</v>
      </c>
      <c r="F41" s="1">
        <v>82117</v>
      </c>
      <c r="G41" s="1">
        <v>12307</v>
      </c>
      <c r="H41" s="1">
        <v>704789950</v>
      </c>
      <c r="I41" s="1">
        <v>3643430</v>
      </c>
      <c r="J41" s="1">
        <f>Table1[[#This Row],[Apartment]]+Table1[[#This Row],[Residential]]</f>
        <v>708433380</v>
      </c>
      <c r="K41" s="1">
        <f>IF(Table1[[#This Row],[Town]]="Hartford",((Table1[[#This Row],[Apartment]]*0.7)+(Table1[[#This Row],[Residential]]*0.32)),((Table1[[#This Row],[Apartment]]*0.7)+(Table1[[#This Row],[Residential]]*0.7)))</f>
        <v>495903365.99999994</v>
      </c>
      <c r="L41" s="1">
        <v>858487582</v>
      </c>
      <c r="M41">
        <v>29</v>
      </c>
      <c r="N41" s="1">
        <f>Table1[[#This Row],[APTandRES]]/Table1[[#This Row],[Houses]]</f>
        <v>154781.16233340616</v>
      </c>
      <c r="O41" s="1">
        <f>Table1[[#This Row],[Assessed_APTandRES]]*Table1[[#This Row],[FY 2017 Mill Rate]]/1000/Table1[[#This Row],[Houses]]</f>
        <v>3142.0575953681446</v>
      </c>
      <c r="P41" s="1">
        <v>700005424</v>
      </c>
      <c r="Q41" s="1">
        <v>1007057148.61</v>
      </c>
      <c r="R41" s="1">
        <v>3157070</v>
      </c>
      <c r="S41" s="1">
        <v>4540586.8</v>
      </c>
      <c r="T41" t="s">
        <v>46</v>
      </c>
      <c r="U41" s="1">
        <f>Table1[[#This Row],[Res Net 2015]]+Table1[[#This Row],[Apt Net 2015]]</f>
        <v>703162494</v>
      </c>
      <c r="V41" s="1">
        <f>Table1[[#This Row],[Apt Eqized 2015]]+Table1[[#This Row],[Res Eqized 2015]]</f>
        <v>1011597735.41</v>
      </c>
      <c r="W41" s="6">
        <f>Table1[[#This Row],[Res + Apt Net 2015]]/Table1[[#This Row],[Res + APT Eqized 2015]]</f>
        <v>0.69510089770516204</v>
      </c>
      <c r="X41" s="1">
        <f>VLOOKUP(Table1[[#This Row],[Town]],[1]Sheet1!$A$2:$B$170,2,FALSE)</f>
        <v>242300</v>
      </c>
      <c r="Y41" s="1">
        <f>Table1[[#This Row],[Res + Apt Ratio]]*Table1[[#This Row],[Zillow House Value Index]]</f>
        <v>168422.94751396077</v>
      </c>
      <c r="Z41" s="1">
        <v>27.9</v>
      </c>
      <c r="AA41" s="1">
        <f>Table1[[#This Row],[Zillow Net]]*Table1[[#This Row],[FY 2015 Millrate]]/1000</f>
        <v>4699.0002356395053</v>
      </c>
      <c r="AB41" s="5">
        <f>100*Table1[[#This Row],[Median Propert Tax]]/Table1[[#This Row],[Median household income]]</f>
        <v>5.7223233138564558</v>
      </c>
      <c r="AC41" s="2">
        <f>100*Table1[[#This Row],[PropertyTaxPerIncome]]/Table1[[#This Row],[Median household income]]</f>
        <v>3.8263180527395604</v>
      </c>
      <c r="AD41" s="9">
        <f>Table1[[#This Row],[TaxperIncomeZillow]]-Table1[[#This Row],[TaxPerIncome]]</f>
        <v>1.8960052611168954</v>
      </c>
      <c r="AE41" s="9"/>
    </row>
    <row r="42" spans="1:31" x14ac:dyDescent="0.45">
      <c r="A42">
        <v>41</v>
      </c>
      <c r="B42">
        <v>900722490</v>
      </c>
      <c r="C42">
        <v>5607</v>
      </c>
      <c r="D42" s="1">
        <v>4954</v>
      </c>
      <c r="E42" s="1">
        <f>100-(Table1[[#This Row],[Census Households]]/Table1[[#This Row],[Houses]]*100)</f>
        <v>11.646156589976826</v>
      </c>
      <c r="F42" s="1">
        <v>96299</v>
      </c>
      <c r="G42" s="1">
        <v>4503</v>
      </c>
      <c r="H42" s="1">
        <v>903098393</v>
      </c>
      <c r="I42" s="1">
        <v>2562503</v>
      </c>
      <c r="J42" s="1">
        <f>Table1[[#This Row],[Apartment]]+Table1[[#This Row],[Residential]]</f>
        <v>905660896</v>
      </c>
      <c r="K42" s="1">
        <f>IF(Table1[[#This Row],[Town]]="Hartford",((Table1[[#This Row],[Apartment]]*0.7)+(Table1[[#This Row],[Residential]]*0.32)),((Table1[[#This Row],[Apartment]]*0.7)+(Table1[[#This Row],[Residential]]*0.7)))</f>
        <v>633962627.19999993</v>
      </c>
      <c r="L42" s="1">
        <v>1130610480</v>
      </c>
      <c r="M42">
        <v>29</v>
      </c>
      <c r="N42" s="1">
        <f>Table1[[#This Row],[APTandRES]]/Table1[[#This Row],[Houses]]</f>
        <v>161523.25593008738</v>
      </c>
      <c r="O42" s="1">
        <f>Table1[[#This Row],[Assessed_APTandRES]]*Table1[[#This Row],[FY 2017 Mill Rate]]/1000/Table1[[#This Row],[Houses]]</f>
        <v>3278.922095380774</v>
      </c>
      <c r="P42" s="1">
        <v>897657051</v>
      </c>
      <c r="Q42" s="1">
        <v>1282367215.71</v>
      </c>
      <c r="R42" s="1">
        <v>2620703</v>
      </c>
      <c r="S42" s="1">
        <v>3743861.43</v>
      </c>
      <c r="T42" t="s">
        <v>47</v>
      </c>
      <c r="U42" s="1">
        <f>Table1[[#This Row],[Res Net 2015]]+Table1[[#This Row],[Apt Net 2015]]</f>
        <v>900277754</v>
      </c>
      <c r="V42" s="1">
        <f>Table1[[#This Row],[Apt Eqized 2015]]+Table1[[#This Row],[Res Eqized 2015]]</f>
        <v>1286111077.1400001</v>
      </c>
      <c r="W42" s="6">
        <f>Table1[[#This Row],[Res + Apt Net 2015]]/Table1[[#This Row],[Res + APT Eqized 2015]]</f>
        <v>0.70000000000155504</v>
      </c>
      <c r="X42" s="1">
        <f>VLOOKUP(Table1[[#This Row],[Town]],[1]Sheet1!$A$2:$B$170,2,FALSE)</f>
        <v>250000</v>
      </c>
      <c r="Y42" s="1">
        <f>Table1[[#This Row],[Res + Apt Ratio]]*Table1[[#This Row],[Zillow House Value Index]]</f>
        <v>175000.00000038877</v>
      </c>
      <c r="Z42" s="1">
        <v>27.14</v>
      </c>
      <c r="AA42" s="1">
        <f>Table1[[#This Row],[Zillow Net]]*Table1[[#This Row],[FY 2015 Millrate]]/1000</f>
        <v>4749.500000010551</v>
      </c>
      <c r="AB42" s="5">
        <f>100*Table1[[#This Row],[Median Propert Tax]]/Table1[[#This Row],[Median household income]]</f>
        <v>4.932034600577941</v>
      </c>
      <c r="AC42" s="2">
        <f>100*Table1[[#This Row],[PropertyTaxPerIncome]]/Table1[[#This Row],[Median household income]]</f>
        <v>3.4049388834575374</v>
      </c>
      <c r="AD42" s="9">
        <f>Table1[[#This Row],[TaxperIncomeZillow]]-Table1[[#This Row],[TaxPerIncome]]</f>
        <v>1.5270957171204036</v>
      </c>
      <c r="AE42" s="9"/>
    </row>
    <row r="43" spans="1:31" x14ac:dyDescent="0.45">
      <c r="A43">
        <v>42</v>
      </c>
      <c r="B43">
        <v>900322630</v>
      </c>
      <c r="C43">
        <v>21320</v>
      </c>
      <c r="D43" s="1">
        <v>20225</v>
      </c>
      <c r="E43" s="1">
        <f>100-(Table1[[#This Row],[Census Households]]/Table1[[#This Row],[Houses]]*100)</f>
        <v>5.1360225140712856</v>
      </c>
      <c r="F43" s="1">
        <v>48369</v>
      </c>
      <c r="G43" s="1">
        <v>2400</v>
      </c>
      <c r="H43" s="1">
        <v>1452220021</v>
      </c>
      <c r="I43" s="1">
        <v>109060051</v>
      </c>
      <c r="J43" s="1">
        <f>Table1[[#This Row],[Apartment]]+Table1[[#This Row],[Residential]]</f>
        <v>1561280072</v>
      </c>
      <c r="K43" s="1">
        <f>IF(Table1[[#This Row],[Town]]="Hartford",((Table1[[#This Row],[Apartment]]*0.7)+(Table1[[#This Row],[Residential]]*0.32)),((Table1[[#This Row],[Apartment]]*0.7)+(Table1[[#This Row],[Residential]]*0.7)))</f>
        <v>1092896050.3999999</v>
      </c>
      <c r="L43" s="1">
        <v>3022046444</v>
      </c>
      <c r="M43">
        <v>46</v>
      </c>
      <c r="N43" s="1">
        <f>Table1[[#This Row],[APTandRES]]/Table1[[#This Row],[Houses]]</f>
        <v>73230.772607879931</v>
      </c>
      <c r="O43" s="1">
        <f>Table1[[#This Row],[Assessed_APTandRES]]*Table1[[#This Row],[FY 2017 Mill Rate]]/1000/Table1[[#This Row],[Houses]]</f>
        <v>2358.0308779737334</v>
      </c>
      <c r="P43" s="1">
        <v>1463180530</v>
      </c>
      <c r="Q43" s="1">
        <v>2131052330.3199999</v>
      </c>
      <c r="R43" s="1">
        <v>104576371</v>
      </c>
      <c r="S43" s="1">
        <v>152288293.28999999</v>
      </c>
      <c r="T43" t="s">
        <v>48</v>
      </c>
      <c r="U43" s="1">
        <f>Table1[[#This Row],[Res Net 2015]]+Table1[[#This Row],[Apt Net 2015]]</f>
        <v>1567756901</v>
      </c>
      <c r="V43" s="1">
        <f>Table1[[#This Row],[Apt Eqized 2015]]+Table1[[#This Row],[Res Eqized 2015]]</f>
        <v>2283340623.6100001</v>
      </c>
      <c r="W43" s="6">
        <f>Table1[[#This Row],[Res + Apt Net 2015]]/Table1[[#This Row],[Res + APT Eqized 2015]]</f>
        <v>0.68660666953901506</v>
      </c>
      <c r="X43" s="1">
        <f>VLOOKUP(Table1[[#This Row],[Town]],[1]Sheet1!$A$2:$B$170,2,FALSE)</f>
        <v>152700</v>
      </c>
      <c r="Y43" s="1">
        <f>Table1[[#This Row],[Res + Apt Ratio]]*Table1[[#This Row],[Zillow House Value Index]]</f>
        <v>104844.83843860759</v>
      </c>
      <c r="Z43" s="1">
        <v>45.4</v>
      </c>
      <c r="AA43" s="1">
        <f>Table1[[#This Row],[Zillow Net]]*Table1[[#This Row],[FY 2015 Millrate]]/1000</f>
        <v>4759.9556651127841</v>
      </c>
      <c r="AB43" s="5">
        <f>100*Table1[[#This Row],[Median Propert Tax]]/Table1[[#This Row],[Median household income]]</f>
        <v>9.8409222128073441</v>
      </c>
      <c r="AC43" s="2">
        <f>100*Table1[[#This Row],[PropertyTaxPerIncome]]/Table1[[#This Row],[Median household income]]</f>
        <v>4.8750870970533464</v>
      </c>
      <c r="AD43" s="9">
        <f>Table1[[#This Row],[TaxperIncomeZillow]]-Table1[[#This Row],[TaxPerIncome]]</f>
        <v>4.9658351157539977</v>
      </c>
      <c r="AE43" s="9"/>
    </row>
    <row r="44" spans="1:31" x14ac:dyDescent="0.45">
      <c r="A44">
        <v>43</v>
      </c>
      <c r="B44">
        <v>900922910</v>
      </c>
      <c r="C44">
        <v>12569</v>
      </c>
      <c r="D44" s="1">
        <v>11213</v>
      </c>
      <c r="E44" s="1">
        <f>100-(Table1[[#This Row],[Census Households]]/Table1[[#This Row],[Houses]]*100)</f>
        <v>10.788447768318875</v>
      </c>
      <c r="F44" s="1">
        <v>63120</v>
      </c>
      <c r="G44" s="1">
        <v>2929</v>
      </c>
      <c r="H44" s="1">
        <v>1374633560</v>
      </c>
      <c r="I44" s="1">
        <v>8214960</v>
      </c>
      <c r="J44" s="1">
        <f>Table1[[#This Row],[Apartment]]+Table1[[#This Row],[Residential]]</f>
        <v>1382848520</v>
      </c>
      <c r="K44" s="1">
        <f>IF(Table1[[#This Row],[Town]]="Hartford",((Table1[[#This Row],[Apartment]]*0.7)+(Table1[[#This Row],[Residential]]*0.32)),((Table1[[#This Row],[Apartment]]*0.7)+(Table1[[#This Row],[Residential]]*0.7)))</f>
        <v>967993963.99999988</v>
      </c>
      <c r="L44" s="1">
        <v>1968738289</v>
      </c>
      <c r="M44">
        <v>32</v>
      </c>
      <c r="N44" s="1">
        <f>Table1[[#This Row],[APTandRES]]/Table1[[#This Row],[Houses]]</f>
        <v>110020.56806428515</v>
      </c>
      <c r="O44" s="1">
        <f>Table1[[#This Row],[Assessed_APTandRES]]*Table1[[#This Row],[FY 2017 Mill Rate]]/1000/Table1[[#This Row],[Houses]]</f>
        <v>2464.4607246399869</v>
      </c>
      <c r="P44" s="1">
        <v>1437272490</v>
      </c>
      <c r="Q44" s="1">
        <v>1897639939.27</v>
      </c>
      <c r="R44" s="1">
        <v>7521350</v>
      </c>
      <c r="S44" s="1">
        <v>9930485.8699999992</v>
      </c>
      <c r="T44" t="s">
        <v>49</v>
      </c>
      <c r="U44" s="1">
        <f>Table1[[#This Row],[Res Net 2015]]+Table1[[#This Row],[Apt Net 2015]]</f>
        <v>1444793840</v>
      </c>
      <c r="V44" s="1">
        <f>Table1[[#This Row],[Apt Eqized 2015]]+Table1[[#This Row],[Res Eqized 2015]]</f>
        <v>1907570425.1399999</v>
      </c>
      <c r="W44" s="6">
        <f>Table1[[#This Row],[Res + Apt Net 2015]]/Table1[[#This Row],[Res + APT Eqized 2015]]</f>
        <v>0.75739999999945695</v>
      </c>
      <c r="X44" s="1">
        <f>VLOOKUP(Table1[[#This Row],[Town]],[1]Sheet1!$A$2:$B$170,2,FALSE)</f>
        <v>184900</v>
      </c>
      <c r="Y44" s="1">
        <f>Table1[[#This Row],[Res + Apt Ratio]]*Table1[[#This Row],[Zillow House Value Index]]</f>
        <v>140043.2599998996</v>
      </c>
      <c r="Z44" s="1">
        <v>32.049999999999997</v>
      </c>
      <c r="AA44" s="1">
        <f>Table1[[#This Row],[Zillow Net]]*Table1[[#This Row],[FY 2015 Millrate]]/1000</f>
        <v>4488.3864829967815</v>
      </c>
      <c r="AB44" s="5">
        <f>100*Table1[[#This Row],[Median Propert Tax]]/Table1[[#This Row],[Median household income]]</f>
        <v>7.1108784584866633</v>
      </c>
      <c r="AC44" s="2">
        <f>100*Table1[[#This Row],[PropertyTaxPerIncome]]/Table1[[#This Row],[Median household income]]</f>
        <v>3.9044054572876852</v>
      </c>
      <c r="AD44" s="9">
        <f>Table1[[#This Row],[TaxperIncomeZillow]]-Table1[[#This Row],[TaxPerIncome]]</f>
        <v>3.2064730011989782</v>
      </c>
      <c r="AE44" s="9"/>
    </row>
    <row r="45" spans="1:31" x14ac:dyDescent="0.45">
      <c r="A45">
        <v>44</v>
      </c>
      <c r="B45">
        <v>901123400</v>
      </c>
      <c r="C45">
        <v>8989</v>
      </c>
      <c r="D45" s="1">
        <v>7228</v>
      </c>
      <c r="E45" s="1">
        <f>100-(Table1[[#This Row],[Census Households]]/Table1[[#This Row],[Houses]]*100)</f>
        <v>19.590610746467902</v>
      </c>
      <c r="F45" s="1">
        <v>84029</v>
      </c>
      <c r="G45" s="1">
        <v>5426</v>
      </c>
      <c r="H45" s="1">
        <v>1714212191</v>
      </c>
      <c r="I45" s="1">
        <v>49992388</v>
      </c>
      <c r="J45" s="1">
        <f>Table1[[#This Row],[Apartment]]+Table1[[#This Row],[Residential]]</f>
        <v>1764204579</v>
      </c>
      <c r="K45" s="1">
        <f>IF(Table1[[#This Row],[Town]]="Hartford",((Table1[[#This Row],[Apartment]]*0.7)+(Table1[[#This Row],[Residential]]*0.32)),((Table1[[#This Row],[Apartment]]*0.7)+(Table1[[#This Row],[Residential]]*0.7)))</f>
        <v>1234943205.2999997</v>
      </c>
      <c r="L45" s="1">
        <v>2152852855</v>
      </c>
      <c r="M45">
        <v>25</v>
      </c>
      <c r="N45" s="1">
        <f>Table1[[#This Row],[APTandRES]]/Table1[[#This Row],[Houses]]</f>
        <v>196262.60752030258</v>
      </c>
      <c r="O45" s="1">
        <f>Table1[[#This Row],[Assessed_APTandRES]]*Table1[[#This Row],[FY 2017 Mill Rate]]/1000/Table1[[#This Row],[Houses]]</f>
        <v>3434.5956316052948</v>
      </c>
      <c r="P45" s="1">
        <v>1706807870</v>
      </c>
      <c r="Q45" s="1">
        <v>2545574750.1900001</v>
      </c>
      <c r="R45" s="1">
        <v>52778311</v>
      </c>
      <c r="S45" s="1">
        <v>78714856.079999998</v>
      </c>
      <c r="T45" t="s">
        <v>50</v>
      </c>
      <c r="U45" s="1">
        <f>Table1[[#This Row],[Res Net 2015]]+Table1[[#This Row],[Apt Net 2015]]</f>
        <v>1759586181</v>
      </c>
      <c r="V45" s="1">
        <f>Table1[[#This Row],[Apt Eqized 2015]]+Table1[[#This Row],[Res Eqized 2015]]</f>
        <v>2624289606.27</v>
      </c>
      <c r="W45" s="6">
        <f>Table1[[#This Row],[Res + Apt Net 2015]]/Table1[[#This Row],[Res + APT Eqized 2015]]</f>
        <v>0.67049999999846244</v>
      </c>
      <c r="X45" s="1">
        <f>VLOOKUP(Table1[[#This Row],[Town]],[1]Sheet1!$A$2:$B$170,2,FALSE)</f>
        <v>308700</v>
      </c>
      <c r="Y45" s="1">
        <f>Table1[[#This Row],[Res + Apt Ratio]]*Table1[[#This Row],[Zillow House Value Index]]</f>
        <v>206983.34999952535</v>
      </c>
      <c r="Z45" s="1">
        <v>24.03</v>
      </c>
      <c r="AA45" s="1">
        <f>Table1[[#This Row],[Zillow Net]]*Table1[[#This Row],[FY 2015 Millrate]]/1000</f>
        <v>4973.8099004885944</v>
      </c>
      <c r="AB45" s="5">
        <f>100*Table1[[#This Row],[Median Propert Tax]]/Table1[[#This Row],[Median household income]]</f>
        <v>5.9191587433964399</v>
      </c>
      <c r="AC45" s="2">
        <f>100*Table1[[#This Row],[PropertyTaxPerIncome]]/Table1[[#This Row],[Median household income]]</f>
        <v>4.0873931994969528</v>
      </c>
      <c r="AD45" s="9">
        <f>Table1[[#This Row],[TaxperIncomeZillow]]-Table1[[#This Row],[TaxPerIncome]]</f>
        <v>1.8317655438994871</v>
      </c>
      <c r="AE45" s="9"/>
    </row>
    <row r="46" spans="1:31" x14ac:dyDescent="0.45">
      <c r="A46">
        <v>45</v>
      </c>
      <c r="B46">
        <v>900324800</v>
      </c>
      <c r="C46">
        <v>5089</v>
      </c>
      <c r="D46" s="1">
        <v>4422</v>
      </c>
      <c r="E46" s="1">
        <f>100-(Table1[[#This Row],[Census Households]]/Table1[[#This Row],[Houses]]*100)</f>
        <v>13.106700727058367</v>
      </c>
      <c r="F46" s="1">
        <v>74798</v>
      </c>
      <c r="G46" s="1">
        <v>8607</v>
      </c>
      <c r="H46" s="1">
        <v>503484920</v>
      </c>
      <c r="I46" s="1">
        <v>38286830</v>
      </c>
      <c r="J46" s="1">
        <f>Table1[[#This Row],[Apartment]]+Table1[[#This Row],[Residential]]</f>
        <v>541771750</v>
      </c>
      <c r="K46" s="1">
        <f>IF(Table1[[#This Row],[Town]]="Hartford",((Table1[[#This Row],[Apartment]]*0.7)+(Table1[[#This Row],[Residential]]*0.32)),((Table1[[#This Row],[Apartment]]*0.7)+(Table1[[#This Row],[Residential]]*0.7)))</f>
        <v>379240225</v>
      </c>
      <c r="L46" s="1">
        <v>1001966935</v>
      </c>
      <c r="M46">
        <v>31</v>
      </c>
      <c r="N46" s="1">
        <f>Table1[[#This Row],[APTandRES]]/Table1[[#This Row],[Houses]]</f>
        <v>106459.37315779131</v>
      </c>
      <c r="O46" s="1">
        <f>Table1[[#This Row],[Assessed_APTandRES]]*Table1[[#This Row],[FY 2017 Mill Rate]]/1000/Table1[[#This Row],[Houses]]</f>
        <v>2310.1683975240717</v>
      </c>
      <c r="P46" s="1">
        <v>500823690</v>
      </c>
      <c r="Q46" s="1">
        <v>727307130.40999997</v>
      </c>
      <c r="R46" s="1">
        <v>38444230</v>
      </c>
      <c r="S46" s="1">
        <v>55451074.57</v>
      </c>
      <c r="T46" t="s">
        <v>51</v>
      </c>
      <c r="U46" s="1">
        <f>Table1[[#This Row],[Res Net 2015]]+Table1[[#This Row],[Apt Net 2015]]</f>
        <v>539267920</v>
      </c>
      <c r="V46" s="1">
        <f>Table1[[#This Row],[Apt Eqized 2015]]+Table1[[#This Row],[Res Eqized 2015]]</f>
        <v>782758204.98000002</v>
      </c>
      <c r="W46" s="6">
        <f>Table1[[#This Row],[Res + Apt Net 2015]]/Table1[[#This Row],[Res + APT Eqized 2015]]</f>
        <v>0.6889329509024803</v>
      </c>
      <c r="X46" s="1">
        <f>VLOOKUP(Table1[[#This Row],[Town]],[1]Sheet1!$A$2:$B$170,2,FALSE)</f>
        <v>194655.41108221645</v>
      </c>
      <c r="Y46" s="1">
        <f>Table1[[#This Row],[Res + Apt Ratio]]*Table1[[#This Row],[Zillow House Value Index]]</f>
        <v>134104.52676600675</v>
      </c>
      <c r="Z46" s="1">
        <v>29.78</v>
      </c>
      <c r="AA46" s="1">
        <f>Table1[[#This Row],[Zillow Net]]*Table1[[#This Row],[FY 2015 Millrate]]/1000</f>
        <v>3993.6328070916811</v>
      </c>
      <c r="AB46" s="5">
        <f>100*Table1[[#This Row],[Median Propert Tax]]/Table1[[#This Row],[Median household income]]</f>
        <v>5.3392240529047319</v>
      </c>
      <c r="AC46" s="2">
        <f>100*Table1[[#This Row],[PropertyTaxPerIncome]]/Table1[[#This Row],[Median household income]]</f>
        <v>3.0885430058612151</v>
      </c>
      <c r="AD46" s="9">
        <f>Table1[[#This Row],[TaxperIncomeZillow]]-Table1[[#This Row],[TaxPerIncome]]</f>
        <v>2.2506810470435168</v>
      </c>
      <c r="AE46" s="9"/>
    </row>
    <row r="47" spans="1:31" x14ac:dyDescent="0.45">
      <c r="A47">
        <v>46</v>
      </c>
      <c r="B47">
        <v>901521860</v>
      </c>
      <c r="C47">
        <v>818</v>
      </c>
      <c r="D47">
        <v>671</v>
      </c>
      <c r="E47" s="1">
        <f>100-(Table1[[#This Row],[Census Households]]/Table1[[#This Row],[Houses]]*100)</f>
        <v>17.970660146699274</v>
      </c>
      <c r="F47" s="1">
        <v>78466</v>
      </c>
      <c r="G47" s="1">
        <v>8466</v>
      </c>
      <c r="H47" s="1">
        <v>109976480</v>
      </c>
      <c r="I47" s="1">
        <v>0</v>
      </c>
      <c r="J47" s="1">
        <f>Table1[[#This Row],[Apartment]]+Table1[[#This Row],[Residential]]</f>
        <v>109976480</v>
      </c>
      <c r="K47" s="1">
        <f>IF(Table1[[#This Row],[Town]]="Hartford",((Table1[[#This Row],[Apartment]]*0.7)+(Table1[[#This Row],[Residential]]*0.32)),((Table1[[#This Row],[Apartment]]*0.7)+(Table1[[#This Row],[Residential]]*0.7)))</f>
        <v>76983536</v>
      </c>
      <c r="L47" s="1">
        <v>149662284</v>
      </c>
      <c r="M47">
        <v>25</v>
      </c>
      <c r="N47" s="1">
        <f>Table1[[#This Row],[APTandRES]]/Table1[[#This Row],[Houses]]</f>
        <v>134445.57457212714</v>
      </c>
      <c r="O47" s="1">
        <f>Table1[[#This Row],[Assessed_APTandRES]]*Table1[[#This Row],[FY 2017 Mill Rate]]/1000/Table1[[#This Row],[Houses]]</f>
        <v>2352.7975550122246</v>
      </c>
      <c r="P47" s="1">
        <v>108774680</v>
      </c>
      <c r="Q47" s="1">
        <v>169854278.58000001</v>
      </c>
      <c r="R47" s="1">
        <v>0</v>
      </c>
      <c r="S47" s="1">
        <v>0</v>
      </c>
      <c r="T47" t="s">
        <v>52</v>
      </c>
      <c r="U47" s="1">
        <f>Table1[[#This Row],[Res Net 2015]]+Table1[[#This Row],[Apt Net 2015]]</f>
        <v>108774680</v>
      </c>
      <c r="V47" s="1">
        <f>Table1[[#This Row],[Apt Eqized 2015]]+Table1[[#This Row],[Res Eqized 2015]]</f>
        <v>169854278.58000001</v>
      </c>
      <c r="W47" s="6">
        <f>Table1[[#This Row],[Res + Apt Net 2015]]/Table1[[#This Row],[Res + APT Eqized 2015]]</f>
        <v>0.64039999998450436</v>
      </c>
      <c r="X47" s="1">
        <f>VLOOKUP(Table1[[#This Row],[Town]],[1]Sheet1!$A$2:$B$170,2,FALSE)</f>
        <v>243700</v>
      </c>
      <c r="Y47" s="1">
        <f>Table1[[#This Row],[Res + Apt Ratio]]*Table1[[#This Row],[Zillow House Value Index]]</f>
        <v>156065.4799962237</v>
      </c>
      <c r="Z47" s="1">
        <v>24.8</v>
      </c>
      <c r="AA47" s="1">
        <f>Table1[[#This Row],[Zillow Net]]*Table1[[#This Row],[FY 2015 Millrate]]/1000</f>
        <v>3870.4239039063477</v>
      </c>
      <c r="AB47" s="5">
        <f>100*Table1[[#This Row],[Median Propert Tax]]/Table1[[#This Row],[Median household income]]</f>
        <v>4.9326127289607573</v>
      </c>
      <c r="AC47" s="2">
        <f>100*Table1[[#This Row],[PropertyTaxPerIncome]]/Table1[[#This Row],[Median household income]]</f>
        <v>2.9984930479599119</v>
      </c>
      <c r="AD47" s="9">
        <f>Table1[[#This Row],[TaxperIncomeZillow]]-Table1[[#This Row],[TaxPerIncome]]</f>
        <v>1.9341196810008454</v>
      </c>
      <c r="AE47" s="9"/>
    </row>
    <row r="48" spans="1:31" x14ac:dyDescent="0.45">
      <c r="A48">
        <v>47</v>
      </c>
      <c r="B48">
        <v>900123890</v>
      </c>
      <c r="C48">
        <v>2741</v>
      </c>
      <c r="D48" s="1">
        <v>2682</v>
      </c>
      <c r="E48" s="1">
        <f>100-(Table1[[#This Row],[Census Households]]/Table1[[#This Row],[Houses]]*100)</f>
        <v>2.1524990879241273</v>
      </c>
      <c r="F48" s="1">
        <v>131189</v>
      </c>
      <c r="G48" s="1">
        <v>15245</v>
      </c>
      <c r="H48" s="1">
        <v>1144850950</v>
      </c>
      <c r="I48" s="1">
        <v>0</v>
      </c>
      <c r="J48" s="1">
        <f>Table1[[#This Row],[Apartment]]+Table1[[#This Row],[Residential]]</f>
        <v>1144850950</v>
      </c>
      <c r="K48" s="1">
        <f>IF(Table1[[#This Row],[Town]]="Hartford",((Table1[[#This Row],[Apartment]]*0.7)+(Table1[[#This Row],[Residential]]*0.32)),((Table1[[#This Row],[Apartment]]*0.7)+(Table1[[#This Row],[Residential]]*0.7)))</f>
        <v>801395665</v>
      </c>
      <c r="L48" s="1">
        <v>1280112198</v>
      </c>
      <c r="M48">
        <v>31</v>
      </c>
      <c r="N48" s="1">
        <f>Table1[[#This Row],[APTandRES]]/Table1[[#This Row],[Houses]]</f>
        <v>417676.37723458593</v>
      </c>
      <c r="O48" s="1">
        <f>Table1[[#This Row],[Assessed_APTandRES]]*Table1[[#This Row],[FY 2017 Mill Rate]]/1000/Table1[[#This Row],[Houses]]</f>
        <v>9063.577385990513</v>
      </c>
      <c r="P48" s="1">
        <v>1199357520</v>
      </c>
      <c r="Q48" s="1">
        <v>1710435710.21</v>
      </c>
      <c r="R48" s="1">
        <v>0</v>
      </c>
      <c r="S48" s="1">
        <v>0</v>
      </c>
      <c r="T48" t="s">
        <v>53</v>
      </c>
      <c r="U48" s="1">
        <f>Table1[[#This Row],[Res Net 2015]]+Table1[[#This Row],[Apt Net 2015]]</f>
        <v>1199357520</v>
      </c>
      <c r="V48" s="1">
        <f>Table1[[#This Row],[Apt Eqized 2015]]+Table1[[#This Row],[Res Eqized 2015]]</f>
        <v>1710435710.21</v>
      </c>
      <c r="W48" s="6">
        <f>Table1[[#This Row],[Res + Apt Net 2015]]/Table1[[#This Row],[Res + APT Eqized 2015]]</f>
        <v>0.70120000000043725</v>
      </c>
      <c r="X48" s="1">
        <f>VLOOKUP(Table1[[#This Row],[Town]],[1]Sheet1!$A$2:$B$170,2,FALSE)</f>
        <v>605200</v>
      </c>
      <c r="Y48" s="1">
        <f>Table1[[#This Row],[Res + Apt Ratio]]*Table1[[#This Row],[Zillow House Value Index]]</f>
        <v>424366.2400002646</v>
      </c>
      <c r="Z48" s="1">
        <v>29.9</v>
      </c>
      <c r="AA48" s="1">
        <f>Table1[[#This Row],[Zillow Net]]*Table1[[#This Row],[FY 2015 Millrate]]/1000</f>
        <v>12688.550576007912</v>
      </c>
      <c r="AB48" s="5">
        <f>100*Table1[[#This Row],[Median Propert Tax]]/Table1[[#This Row],[Median household income]]</f>
        <v>9.6719622651349688</v>
      </c>
      <c r="AC48" s="2">
        <f>100*Table1[[#This Row],[PropertyTaxPerIncome]]/Table1[[#This Row],[Median household income]]</f>
        <v>6.9087937144047995</v>
      </c>
      <c r="AD48" s="9">
        <f>Table1[[#This Row],[TaxperIncomeZillow]]-Table1[[#This Row],[TaxPerIncome]]</f>
        <v>2.7631685507301693</v>
      </c>
      <c r="AE48" s="9"/>
    </row>
    <row r="49" spans="1:31" x14ac:dyDescent="0.45">
      <c r="A49">
        <v>48</v>
      </c>
      <c r="B49">
        <v>901325360</v>
      </c>
      <c r="C49">
        <v>7128</v>
      </c>
      <c r="D49" s="1">
        <v>6383</v>
      </c>
      <c r="E49" s="1">
        <f>100-(Table1[[#This Row],[Census Households]]/Table1[[#This Row],[Houses]]*100)</f>
        <v>10.451739618406293</v>
      </c>
      <c r="F49" s="1">
        <v>85545</v>
      </c>
      <c r="G49" s="1">
        <v>6862</v>
      </c>
      <c r="H49" s="1">
        <v>980444432</v>
      </c>
      <c r="I49" s="1">
        <v>88183920</v>
      </c>
      <c r="J49" s="1">
        <f>Table1[[#This Row],[Apartment]]+Table1[[#This Row],[Residential]]</f>
        <v>1068628352</v>
      </c>
      <c r="K49" s="1">
        <f>IF(Table1[[#This Row],[Town]]="Hartford",((Table1[[#This Row],[Apartment]]*0.7)+(Table1[[#This Row],[Residential]]*0.32)),((Table1[[#This Row],[Apartment]]*0.7)+(Table1[[#This Row],[Residential]]*0.7)))</f>
        <v>748039846.39999998</v>
      </c>
      <c r="L49" s="1">
        <v>1370308476</v>
      </c>
      <c r="M49">
        <v>31</v>
      </c>
      <c r="N49" s="1">
        <f>Table1[[#This Row],[APTandRES]]/Table1[[#This Row],[Houses]]</f>
        <v>149919.80246913582</v>
      </c>
      <c r="O49" s="1">
        <f>Table1[[#This Row],[Assessed_APTandRES]]*Table1[[#This Row],[FY 2017 Mill Rate]]/1000/Table1[[#This Row],[Houses]]</f>
        <v>3253.2597135802466</v>
      </c>
      <c r="P49" s="1">
        <v>963344185</v>
      </c>
      <c r="Q49" s="1">
        <v>1376205978.5699999</v>
      </c>
      <c r="R49" s="1">
        <v>83314960</v>
      </c>
      <c r="S49" s="1">
        <v>119021371.43000001</v>
      </c>
      <c r="T49" t="s">
        <v>54</v>
      </c>
      <c r="U49" s="1">
        <f>Table1[[#This Row],[Res Net 2015]]+Table1[[#This Row],[Apt Net 2015]]</f>
        <v>1046659145</v>
      </c>
      <c r="V49" s="1">
        <f>Table1[[#This Row],[Apt Eqized 2015]]+Table1[[#This Row],[Res Eqized 2015]]</f>
        <v>1495227350</v>
      </c>
      <c r="W49" s="6">
        <f>Table1[[#This Row],[Res + Apt Net 2015]]/Table1[[#This Row],[Res + APT Eqized 2015]]</f>
        <v>0.7</v>
      </c>
      <c r="X49" s="1">
        <f>VLOOKUP(Table1[[#This Row],[Town]],[1]Sheet1!$A$2:$B$170,2,FALSE)</f>
        <v>239200</v>
      </c>
      <c r="Y49" s="1">
        <f>Table1[[#This Row],[Res + Apt Ratio]]*Table1[[#This Row],[Zillow House Value Index]]</f>
        <v>167440</v>
      </c>
      <c r="Z49" s="1">
        <v>28.7</v>
      </c>
      <c r="AA49" s="1">
        <f>Table1[[#This Row],[Zillow Net]]*Table1[[#This Row],[FY 2015 Millrate]]/1000</f>
        <v>4805.5280000000002</v>
      </c>
      <c r="AB49" s="5">
        <f>100*Table1[[#This Row],[Median Propert Tax]]/Table1[[#This Row],[Median household income]]</f>
        <v>5.6175439826991651</v>
      </c>
      <c r="AC49" s="2">
        <f>100*Table1[[#This Row],[PropertyTaxPerIncome]]/Table1[[#This Row],[Median household income]]</f>
        <v>3.80298055243468</v>
      </c>
      <c r="AD49" s="9">
        <f>Table1[[#This Row],[TaxperIncomeZillow]]-Table1[[#This Row],[TaxPerIncome]]</f>
        <v>1.8145634302644851</v>
      </c>
      <c r="AE49" s="9"/>
    </row>
    <row r="50" spans="1:31" x14ac:dyDescent="0.45">
      <c r="A50">
        <v>49</v>
      </c>
      <c r="B50">
        <v>900325990</v>
      </c>
      <c r="C50">
        <v>17736</v>
      </c>
      <c r="D50" s="1">
        <v>16225</v>
      </c>
      <c r="E50" s="1">
        <f>100-(Table1[[#This Row],[Census Households]]/Table1[[#This Row],[Houses]]*100)</f>
        <v>8.5193955796120946</v>
      </c>
      <c r="F50" s="1">
        <v>67377</v>
      </c>
      <c r="G50" s="1">
        <v>3375</v>
      </c>
      <c r="H50" s="1">
        <v>1789268330</v>
      </c>
      <c r="I50" s="1">
        <v>71714090</v>
      </c>
      <c r="J50" s="1">
        <f>Table1[[#This Row],[Apartment]]+Table1[[#This Row],[Residential]]</f>
        <v>1860982420</v>
      </c>
      <c r="K50" s="1">
        <f>IF(Table1[[#This Row],[Town]]="Hartford",((Table1[[#This Row],[Apartment]]*0.7)+(Table1[[#This Row],[Residential]]*0.32)),((Table1[[#This Row],[Apartment]]*0.7)+(Table1[[#This Row],[Residential]]*0.7)))</f>
        <v>1302687694</v>
      </c>
      <c r="L50" s="1">
        <v>2921584852</v>
      </c>
      <c r="M50">
        <v>31</v>
      </c>
      <c r="N50" s="1">
        <f>Table1[[#This Row],[APTandRES]]/Table1[[#This Row],[Houses]]</f>
        <v>104926.83919711322</v>
      </c>
      <c r="O50" s="1">
        <f>Table1[[#This Row],[Assessed_APTandRES]]*Table1[[#This Row],[FY 2017 Mill Rate]]/1000/Table1[[#This Row],[Houses]]</f>
        <v>2276.9124105773567</v>
      </c>
      <c r="P50" s="1">
        <v>1792984417</v>
      </c>
      <c r="Q50" s="1">
        <v>2558117302.04</v>
      </c>
      <c r="R50" s="1">
        <v>59899810</v>
      </c>
      <c r="S50" s="1">
        <v>85181754.840000004</v>
      </c>
      <c r="T50" t="s">
        <v>55</v>
      </c>
      <c r="U50" s="1">
        <f>Table1[[#This Row],[Res Net 2015]]+Table1[[#This Row],[Apt Net 2015]]</f>
        <v>1852884227</v>
      </c>
      <c r="V50" s="1">
        <f>Table1[[#This Row],[Apt Eqized 2015]]+Table1[[#This Row],[Res Eqized 2015]]</f>
        <v>2643299056.8800001</v>
      </c>
      <c r="W50" s="6">
        <f>Table1[[#This Row],[Res + Apt Net 2015]]/Table1[[#This Row],[Res + APT Eqized 2015]]</f>
        <v>0.70097411875409932</v>
      </c>
      <c r="X50" s="1">
        <f>VLOOKUP(Table1[[#This Row],[Town]],[1]Sheet1!$A$2:$B$170,2,FALSE)</f>
        <v>178100</v>
      </c>
      <c r="Y50" s="1">
        <f>Table1[[#This Row],[Res + Apt Ratio]]*Table1[[#This Row],[Zillow House Value Index]]</f>
        <v>124843.49055010508</v>
      </c>
      <c r="Z50" s="1">
        <v>29.13</v>
      </c>
      <c r="AA50" s="1">
        <f>Table1[[#This Row],[Zillow Net]]*Table1[[#This Row],[FY 2015 Millrate]]/1000</f>
        <v>3636.6908797245605</v>
      </c>
      <c r="AB50" s="5">
        <f>100*Table1[[#This Row],[Median Propert Tax]]/Table1[[#This Row],[Median household income]]</f>
        <v>5.3975256834298957</v>
      </c>
      <c r="AC50" s="2">
        <f>100*Table1[[#This Row],[PropertyTaxPerIncome]]/Table1[[#This Row],[Median household income]]</f>
        <v>3.3793615188823436</v>
      </c>
      <c r="AD50" s="9">
        <f>Table1[[#This Row],[TaxperIncomeZillow]]-Table1[[#This Row],[TaxPerIncome]]</f>
        <v>2.0181641645475521</v>
      </c>
      <c r="AE50" s="9"/>
    </row>
    <row r="51" spans="1:31" x14ac:dyDescent="0.45">
      <c r="A51">
        <v>50</v>
      </c>
      <c r="B51">
        <v>900726270</v>
      </c>
      <c r="C51">
        <v>3311</v>
      </c>
      <c r="D51" s="1">
        <v>2992</v>
      </c>
      <c r="E51" s="1">
        <f>100-(Table1[[#This Row],[Census Households]]/Table1[[#This Row],[Houses]]*100)</f>
        <v>9.6345514950166091</v>
      </c>
      <c r="F51" s="1">
        <v>86376</v>
      </c>
      <c r="G51" s="1">
        <v>11228</v>
      </c>
      <c r="H51" s="1">
        <v>801104640</v>
      </c>
      <c r="I51" s="1">
        <v>0</v>
      </c>
      <c r="J51" s="1">
        <f>Table1[[#This Row],[Apartment]]+Table1[[#This Row],[Residential]]</f>
        <v>801104640</v>
      </c>
      <c r="K51" s="1">
        <f>IF(Table1[[#This Row],[Town]]="Hartford",((Table1[[#This Row],[Apartment]]*0.7)+(Table1[[#This Row],[Residential]]*0.32)),((Table1[[#This Row],[Apartment]]*0.7)+(Table1[[#This Row],[Residential]]*0.7)))</f>
        <v>560773248</v>
      </c>
      <c r="L51" s="1">
        <v>1062808208</v>
      </c>
      <c r="M51">
        <v>22</v>
      </c>
      <c r="N51" s="1">
        <f>Table1[[#This Row],[APTandRES]]/Table1[[#This Row],[Houses]]</f>
        <v>241952.4735729387</v>
      </c>
      <c r="O51" s="1">
        <f>Table1[[#This Row],[Assessed_APTandRES]]*Table1[[#This Row],[FY 2017 Mill Rate]]/1000/Table1[[#This Row],[Houses]]</f>
        <v>3726.0680930232561</v>
      </c>
      <c r="P51" s="1">
        <v>797765190</v>
      </c>
      <c r="Q51" s="1">
        <v>1167689095.4300001</v>
      </c>
      <c r="R51" s="1">
        <v>0</v>
      </c>
      <c r="S51" s="1">
        <v>0</v>
      </c>
      <c r="T51" t="s">
        <v>56</v>
      </c>
      <c r="U51" s="1">
        <f>Table1[[#This Row],[Res Net 2015]]+Table1[[#This Row],[Apt Net 2015]]</f>
        <v>797765190</v>
      </c>
      <c r="V51" s="1">
        <f>Table1[[#This Row],[Apt Eqized 2015]]+Table1[[#This Row],[Res Eqized 2015]]</f>
        <v>1167689095.4300001</v>
      </c>
      <c r="W51" s="6">
        <f>Table1[[#This Row],[Res + Apt Net 2015]]/Table1[[#This Row],[Res + APT Eqized 2015]]</f>
        <v>0.68320000000190462</v>
      </c>
      <c r="X51" s="1">
        <f>VLOOKUP(Table1[[#This Row],[Town]],[1]Sheet1!$A$2:$B$170,2,FALSE)</f>
        <v>347300</v>
      </c>
      <c r="Y51" s="1">
        <f>Table1[[#This Row],[Res + Apt Ratio]]*Table1[[#This Row],[Zillow House Value Index]]</f>
        <v>237275.36000066149</v>
      </c>
      <c r="Z51" s="1">
        <v>20.99</v>
      </c>
      <c r="AA51" s="1">
        <f>Table1[[#This Row],[Zillow Net]]*Table1[[#This Row],[FY 2015 Millrate]]/1000</f>
        <v>4980.4098064138843</v>
      </c>
      <c r="AB51" s="5">
        <f>100*Table1[[#This Row],[Median Propert Tax]]/Table1[[#This Row],[Median household income]]</f>
        <v>5.7659648587731365</v>
      </c>
      <c r="AC51" s="2">
        <f>100*Table1[[#This Row],[PropertyTaxPerIncome]]/Table1[[#This Row],[Median household income]]</f>
        <v>4.3137770827813933</v>
      </c>
      <c r="AD51" s="9">
        <f>Table1[[#This Row],[TaxperIncomeZillow]]-Table1[[#This Row],[TaxPerIncome]]</f>
        <v>1.4521877759917432</v>
      </c>
      <c r="AE51" s="9"/>
    </row>
    <row r="52" spans="1:31" x14ac:dyDescent="0.45">
      <c r="A52">
        <v>51</v>
      </c>
      <c r="B52">
        <v>900126620</v>
      </c>
      <c r="C52">
        <v>21968</v>
      </c>
      <c r="D52" s="1">
        <v>20233</v>
      </c>
      <c r="E52" s="1">
        <f>100-(Table1[[#This Row],[Census Households]]/Table1[[#This Row],[Houses]]*100)</f>
        <v>7.8978514202476333</v>
      </c>
      <c r="F52" s="1">
        <v>122306</v>
      </c>
      <c r="G52" s="1">
        <v>4343</v>
      </c>
      <c r="H52" s="1">
        <v>8834073985</v>
      </c>
      <c r="I52" s="1">
        <v>10533180</v>
      </c>
      <c r="J52" s="1">
        <f>Table1[[#This Row],[Apartment]]+Table1[[#This Row],[Residential]]</f>
        <v>8844607165</v>
      </c>
      <c r="K52" s="1">
        <f>IF(Table1[[#This Row],[Town]]="Hartford",((Table1[[#This Row],[Apartment]]*0.7)+(Table1[[#This Row],[Residential]]*0.32)),((Table1[[#This Row],[Apartment]]*0.7)+(Table1[[#This Row],[Residential]]*0.7)))</f>
        <v>6191225015.5</v>
      </c>
      <c r="L52" s="1">
        <v>10861759737</v>
      </c>
      <c r="M52">
        <v>25</v>
      </c>
      <c r="N52" s="1">
        <f>Table1[[#This Row],[APTandRES]]/Table1[[#This Row],[Houses]]</f>
        <v>402613.21763474145</v>
      </c>
      <c r="O52" s="1">
        <f>Table1[[#This Row],[Assessed_APTandRES]]*Table1[[#This Row],[FY 2017 Mill Rate]]/1000/Table1[[#This Row],[Houses]]</f>
        <v>7045.7313086079748</v>
      </c>
      <c r="P52" s="1">
        <v>8754097410</v>
      </c>
      <c r="Q52" s="1">
        <v>12505853442.860001</v>
      </c>
      <c r="R52" s="1">
        <v>8884190</v>
      </c>
      <c r="S52" s="1">
        <v>12691700</v>
      </c>
      <c r="T52" t="s">
        <v>57</v>
      </c>
      <c r="U52" s="1">
        <f>Table1[[#This Row],[Res Net 2015]]+Table1[[#This Row],[Apt Net 2015]]</f>
        <v>8762981600</v>
      </c>
      <c r="V52" s="1">
        <f>Table1[[#This Row],[Apt Eqized 2015]]+Table1[[#This Row],[Res Eqized 2015]]</f>
        <v>12518545142.860001</v>
      </c>
      <c r="W52" s="6">
        <f>Table1[[#This Row],[Res + Apt Net 2015]]/Table1[[#This Row],[Res + APT Eqized 2015]]</f>
        <v>0.69999999999984019</v>
      </c>
      <c r="X52" s="1">
        <f>VLOOKUP(Table1[[#This Row],[Town]],[1]Sheet1!$A$2:$B$170,2,FALSE)</f>
        <v>524300</v>
      </c>
      <c r="Y52" s="1">
        <f>Table1[[#This Row],[Res + Apt Ratio]]*Table1[[#This Row],[Zillow House Value Index]]</f>
        <v>367009.99999991624</v>
      </c>
      <c r="Z52" s="1">
        <v>24.4</v>
      </c>
      <c r="AA52" s="1">
        <f>Table1[[#This Row],[Zillow Net]]*Table1[[#This Row],[FY 2015 Millrate]]/1000</f>
        <v>8955.0439999979553</v>
      </c>
      <c r="AB52" s="5">
        <f>100*Table1[[#This Row],[Median Propert Tax]]/Table1[[#This Row],[Median household income]]</f>
        <v>7.3218353964629328</v>
      </c>
      <c r="AC52" s="2">
        <f>100*Table1[[#This Row],[PropertyTaxPerIncome]]/Table1[[#This Row],[Median household income]]</f>
        <v>5.7607405267182106</v>
      </c>
      <c r="AD52" s="9">
        <f>Table1[[#This Row],[TaxperIncomeZillow]]-Table1[[#This Row],[TaxPerIncome]]</f>
        <v>1.5610948697447222</v>
      </c>
      <c r="AE52" s="9"/>
    </row>
    <row r="53" spans="1:31" x14ac:dyDescent="0.45">
      <c r="A53">
        <v>52</v>
      </c>
      <c r="B53">
        <v>900327600</v>
      </c>
      <c r="C53">
        <v>11292</v>
      </c>
      <c r="D53" s="1">
        <v>10343</v>
      </c>
      <c r="E53" s="1">
        <f>100-(Table1[[#This Row],[Census Households]]/Table1[[#This Row],[Houses]]*100)</f>
        <v>8.404179950407368</v>
      </c>
      <c r="F53" s="1">
        <v>91712</v>
      </c>
      <c r="G53" s="1">
        <v>4642</v>
      </c>
      <c r="H53" s="1">
        <v>2273392210</v>
      </c>
      <c r="I53" s="1">
        <v>66762314</v>
      </c>
      <c r="J53" s="1">
        <f>Table1[[#This Row],[Apartment]]+Table1[[#This Row],[Residential]]</f>
        <v>2340154524</v>
      </c>
      <c r="K53" s="1">
        <f>IF(Table1[[#This Row],[Town]]="Hartford",((Table1[[#This Row],[Apartment]]*0.7)+(Table1[[#This Row],[Residential]]*0.32)),((Table1[[#This Row],[Apartment]]*0.7)+(Table1[[#This Row],[Residential]]*0.7)))</f>
        <v>1638108166.8</v>
      </c>
      <c r="L53" s="1">
        <v>3648813854</v>
      </c>
      <c r="M53">
        <v>26</v>
      </c>
      <c r="N53" s="1">
        <f>Table1[[#This Row],[APTandRES]]/Table1[[#This Row],[Houses]]</f>
        <v>207240.03931987248</v>
      </c>
      <c r="O53" s="1">
        <f>Table1[[#This Row],[Assessed_APTandRES]]*Table1[[#This Row],[FY 2017 Mill Rate]]/1000/Table1[[#This Row],[Houses]]</f>
        <v>3771.7687156216784</v>
      </c>
      <c r="P53" s="1">
        <v>2263150980</v>
      </c>
      <c r="Q53" s="1">
        <v>3332573965.54</v>
      </c>
      <c r="R53" s="1">
        <v>66632594</v>
      </c>
      <c r="S53" s="1">
        <v>98118972.170000002</v>
      </c>
      <c r="T53" t="s">
        <v>58</v>
      </c>
      <c r="U53" s="1">
        <f>Table1[[#This Row],[Res Net 2015]]+Table1[[#This Row],[Apt Net 2015]]</f>
        <v>2329783574</v>
      </c>
      <c r="V53" s="1">
        <f>Table1[[#This Row],[Apt Eqized 2015]]+Table1[[#This Row],[Res Eqized 2015]]</f>
        <v>3430692937.71</v>
      </c>
      <c r="W53" s="6">
        <f>Table1[[#This Row],[Res + Apt Net 2015]]/Table1[[#This Row],[Res + APT Eqized 2015]]</f>
        <v>0.67910000000033199</v>
      </c>
      <c r="X53" s="1">
        <f>VLOOKUP(Table1[[#This Row],[Town]],[1]Sheet1!$A$2:$B$170,2,FALSE)</f>
        <v>285400</v>
      </c>
      <c r="Y53" s="1">
        <f>Table1[[#This Row],[Res + Apt Ratio]]*Table1[[#This Row],[Zillow House Value Index]]</f>
        <v>193815.14000009475</v>
      </c>
      <c r="Z53" s="1">
        <v>24.44</v>
      </c>
      <c r="AA53" s="1">
        <f>Table1[[#This Row],[Zillow Net]]*Table1[[#This Row],[FY 2015 Millrate]]/1000</f>
        <v>4736.842021602316</v>
      </c>
      <c r="AB53" s="5">
        <f>100*Table1[[#This Row],[Median Propert Tax]]/Table1[[#This Row],[Median household income]]</f>
        <v>5.1649097409306481</v>
      </c>
      <c r="AC53" s="2">
        <f>100*Table1[[#This Row],[PropertyTaxPerIncome]]/Table1[[#This Row],[Median household income]]</f>
        <v>4.1126229017158913</v>
      </c>
      <c r="AD53" s="9">
        <f>Table1[[#This Row],[TaxperIncomeZillow]]-Table1[[#This Row],[TaxPerIncome]]</f>
        <v>1.0522868392147569</v>
      </c>
      <c r="AE53" s="9"/>
    </row>
    <row r="54" spans="1:31" x14ac:dyDescent="0.45">
      <c r="A54">
        <v>53</v>
      </c>
      <c r="B54">
        <v>901129910</v>
      </c>
      <c r="C54">
        <v>780</v>
      </c>
      <c r="D54">
        <v>710</v>
      </c>
      <c r="E54" s="1">
        <f>100-(Table1[[#This Row],[Census Households]]/Table1[[#This Row],[Houses]]*100)</f>
        <v>8.974358974358978</v>
      </c>
      <c r="F54" s="1">
        <v>87708</v>
      </c>
      <c r="G54" s="1">
        <v>9211</v>
      </c>
      <c r="H54" s="1">
        <v>109764620</v>
      </c>
      <c r="I54" s="1">
        <v>989051</v>
      </c>
      <c r="J54" s="1">
        <f>Table1[[#This Row],[Apartment]]+Table1[[#This Row],[Residential]]</f>
        <v>110753671</v>
      </c>
      <c r="K54" s="1">
        <f>IF(Table1[[#This Row],[Town]]="Hartford",((Table1[[#This Row],[Apartment]]*0.7)+(Table1[[#This Row],[Residential]]*0.32)),((Table1[[#This Row],[Apartment]]*0.7)+(Table1[[#This Row],[Residential]]*0.7)))</f>
        <v>77527569.700000003</v>
      </c>
      <c r="L54" s="1">
        <v>204352221</v>
      </c>
      <c r="M54">
        <v>25</v>
      </c>
      <c r="N54" s="1">
        <f>Table1[[#This Row],[APTandRES]]/Table1[[#This Row],[Houses]]</f>
        <v>141991.88589743589</v>
      </c>
      <c r="O54" s="1">
        <f>Table1[[#This Row],[Assessed_APTandRES]]*Table1[[#This Row],[FY 2017 Mill Rate]]/1000/Table1[[#This Row],[Houses]]</f>
        <v>2484.8580032051282</v>
      </c>
      <c r="P54" s="1">
        <v>109194890</v>
      </c>
      <c r="Q54" s="1">
        <v>171312974.58000001</v>
      </c>
      <c r="R54" s="1">
        <v>1088000</v>
      </c>
      <c r="S54" s="1">
        <v>1722063.94</v>
      </c>
      <c r="T54" t="s">
        <v>59</v>
      </c>
      <c r="U54" s="1">
        <f>Table1[[#This Row],[Res Net 2015]]+Table1[[#This Row],[Apt Net 2015]]</f>
        <v>110282890</v>
      </c>
      <c r="V54" s="1">
        <f>Table1[[#This Row],[Apt Eqized 2015]]+Table1[[#This Row],[Res Eqized 2015]]</f>
        <v>173035038.52000001</v>
      </c>
      <c r="W54" s="6">
        <f>Table1[[#This Row],[Res + Apt Net 2015]]/Table1[[#This Row],[Res + APT Eqized 2015]]</f>
        <v>0.63734426820873691</v>
      </c>
      <c r="X54" s="1">
        <f>VLOOKUP(Table1[[#This Row],[Town]],[1]Sheet1!$A$2:$B$170,2,FALSE)</f>
        <v>211300</v>
      </c>
      <c r="Y54" s="1">
        <f>Table1[[#This Row],[Res + Apt Ratio]]*Table1[[#This Row],[Zillow House Value Index]]</f>
        <v>134670.84387250611</v>
      </c>
      <c r="Z54" s="1">
        <v>24.72</v>
      </c>
      <c r="AA54" s="1">
        <f>Table1[[#This Row],[Zillow Net]]*Table1[[#This Row],[FY 2015 Millrate]]/1000</f>
        <v>3329.0632605283513</v>
      </c>
      <c r="AB54" s="5">
        <f>100*Table1[[#This Row],[Median Propert Tax]]/Table1[[#This Row],[Median household income]]</f>
        <v>3.7956209929862172</v>
      </c>
      <c r="AC54" s="2">
        <f>100*Table1[[#This Row],[PropertyTaxPerIncome]]/Table1[[#This Row],[Median household income]]</f>
        <v>2.8331030273237654</v>
      </c>
      <c r="AD54" s="9">
        <f>Table1[[#This Row],[TaxperIncomeZillow]]-Table1[[#This Row],[TaxPerIncome]]</f>
        <v>0.96251796566245185</v>
      </c>
      <c r="AE54" s="9"/>
    </row>
    <row r="55" spans="1:31" x14ac:dyDescent="0.45">
      <c r="A55">
        <v>54</v>
      </c>
      <c r="B55">
        <v>900331240</v>
      </c>
      <c r="C55">
        <v>13838</v>
      </c>
      <c r="D55" s="1">
        <v>13121</v>
      </c>
      <c r="E55" s="1">
        <f>100-(Table1[[#This Row],[Census Households]]/Table1[[#This Row],[Houses]]*100)</f>
        <v>5.1813845931492892</v>
      </c>
      <c r="F55" s="1">
        <v>109018</v>
      </c>
      <c r="G55" s="1">
        <v>4671</v>
      </c>
      <c r="H55" s="1">
        <v>2853009770</v>
      </c>
      <c r="I55" s="1">
        <v>36186640</v>
      </c>
      <c r="J55" s="1">
        <f>Table1[[#This Row],[Apartment]]+Table1[[#This Row],[Residential]]</f>
        <v>2889196410</v>
      </c>
      <c r="K55" s="1">
        <f>IF(Table1[[#This Row],[Town]]="Hartford",((Table1[[#This Row],[Apartment]]*0.7)+(Table1[[#This Row],[Residential]]*0.32)),((Table1[[#This Row],[Apartment]]*0.7)+(Table1[[#This Row],[Residential]]*0.7)))</f>
        <v>2022437486.9999998</v>
      </c>
      <c r="L55" s="1">
        <v>3983347288</v>
      </c>
      <c r="M55">
        <v>36</v>
      </c>
      <c r="N55" s="1">
        <f>Table1[[#This Row],[APTandRES]]/Table1[[#This Row],[Houses]]</f>
        <v>208787.13759213759</v>
      </c>
      <c r="O55" s="1">
        <f>Table1[[#This Row],[Assessed_APTandRES]]*Table1[[#This Row],[FY 2017 Mill Rate]]/1000/Table1[[#This Row],[Houses]]</f>
        <v>5261.4358673218667</v>
      </c>
      <c r="P55" s="1">
        <v>2828868620</v>
      </c>
      <c r="Q55" s="1">
        <v>4209625922.6199999</v>
      </c>
      <c r="R55" s="1">
        <v>26943540</v>
      </c>
      <c r="S55" s="1">
        <v>40106490.030000001</v>
      </c>
      <c r="T55" t="s">
        <v>60</v>
      </c>
      <c r="U55" s="1">
        <f>Table1[[#This Row],[Res Net 2015]]+Table1[[#This Row],[Apt Net 2015]]</f>
        <v>2855812160</v>
      </c>
      <c r="V55" s="1">
        <f>Table1[[#This Row],[Apt Eqized 2015]]+Table1[[#This Row],[Res Eqized 2015]]</f>
        <v>4249732412.6500001</v>
      </c>
      <c r="W55" s="6">
        <f>Table1[[#This Row],[Res + Apt Net 2015]]/Table1[[#This Row],[Res + APT Eqized 2015]]</f>
        <v>0.67199811251626662</v>
      </c>
      <c r="X55" s="1">
        <f>VLOOKUP(Table1[[#This Row],[Town]],[1]Sheet1!$A$2:$B$170,2,FALSE)</f>
        <v>320500</v>
      </c>
      <c r="Y55" s="1">
        <f>Table1[[#This Row],[Res + Apt Ratio]]*Table1[[#This Row],[Zillow House Value Index]]</f>
        <v>215375.39506146344</v>
      </c>
      <c r="Z55" s="1">
        <v>35.65</v>
      </c>
      <c r="AA55" s="1">
        <f>Table1[[#This Row],[Zillow Net]]*Table1[[#This Row],[FY 2015 Millrate]]/1000</f>
        <v>7678.1328339411712</v>
      </c>
      <c r="AB55" s="5">
        <f>100*Table1[[#This Row],[Median Propert Tax]]/Table1[[#This Row],[Median household income]]</f>
        <v>7.042995499771755</v>
      </c>
      <c r="AC55" s="2">
        <f>100*Table1[[#This Row],[PropertyTaxPerIncome]]/Table1[[#This Row],[Median household income]]</f>
        <v>4.8262083943219158</v>
      </c>
      <c r="AD55" s="9">
        <f>Table1[[#This Row],[TaxperIncomeZillow]]-Table1[[#This Row],[TaxPerIncome]]</f>
        <v>2.2167871054498391</v>
      </c>
      <c r="AE55" s="9"/>
    </row>
    <row r="56" spans="1:31" x14ac:dyDescent="0.45">
      <c r="A56">
        <v>55</v>
      </c>
      <c r="B56">
        <v>900532290</v>
      </c>
      <c r="C56">
        <v>1683</v>
      </c>
      <c r="D56" s="1">
        <v>1159</v>
      </c>
      <c r="E56" s="1">
        <f>100-(Table1[[#This Row],[Census Households]]/Table1[[#This Row],[Houses]]*100)</f>
        <v>31.134878193701724</v>
      </c>
      <c r="F56" s="1">
        <v>92361</v>
      </c>
      <c r="G56" s="1">
        <v>16837</v>
      </c>
      <c r="H56" s="1">
        <v>434217330</v>
      </c>
      <c r="I56" s="1">
        <v>176400</v>
      </c>
      <c r="J56" s="1">
        <f>Table1[[#This Row],[Apartment]]+Table1[[#This Row],[Residential]]</f>
        <v>434393730</v>
      </c>
      <c r="K56" s="1">
        <f>IF(Table1[[#This Row],[Town]]="Hartford",((Table1[[#This Row],[Apartment]]*0.7)+(Table1[[#This Row],[Residential]]*0.32)),((Table1[[#This Row],[Apartment]]*0.7)+(Table1[[#This Row],[Residential]]*0.7)))</f>
        <v>304075611</v>
      </c>
      <c r="L56" s="1">
        <v>529152520</v>
      </c>
      <c r="M56">
        <v>19</v>
      </c>
      <c r="N56" s="1">
        <f>Table1[[#This Row],[APTandRES]]/Table1[[#This Row],[Houses]]</f>
        <v>258106.79144385026</v>
      </c>
      <c r="O56" s="1">
        <f>Table1[[#This Row],[Assessed_APTandRES]]*Table1[[#This Row],[FY 2017 Mill Rate]]/1000/Table1[[#This Row],[Houses]]</f>
        <v>3432.8203262032089</v>
      </c>
      <c r="P56" s="1">
        <v>430048600</v>
      </c>
      <c r="Q56" s="1">
        <v>605020540.24000001</v>
      </c>
      <c r="R56" s="1">
        <v>176400</v>
      </c>
      <c r="S56" s="1">
        <v>250283.77</v>
      </c>
      <c r="T56" t="s">
        <v>61</v>
      </c>
      <c r="U56" s="1">
        <f>Table1[[#This Row],[Res Net 2015]]+Table1[[#This Row],[Apt Net 2015]]</f>
        <v>430225000</v>
      </c>
      <c r="V56" s="1">
        <f>Table1[[#This Row],[Apt Eqized 2015]]+Table1[[#This Row],[Res Eqized 2015]]</f>
        <v>605270824.00999999</v>
      </c>
      <c r="W56" s="6">
        <f>Table1[[#This Row],[Res + Apt Net 2015]]/Table1[[#This Row],[Res + APT Eqized 2015]]</f>
        <v>0.71079751895143728</v>
      </c>
      <c r="X56" s="1">
        <f>VLOOKUP(Table1[[#This Row],[Town]],[1]Sheet1!$A$2:$B$170,2,FALSE)</f>
        <v>329600</v>
      </c>
      <c r="Y56" s="1">
        <f>Table1[[#This Row],[Res + Apt Ratio]]*Table1[[#This Row],[Zillow House Value Index]]</f>
        <v>234278.86224639372</v>
      </c>
      <c r="Z56" s="1">
        <v>19.2</v>
      </c>
      <c r="AA56" s="1">
        <f>Table1[[#This Row],[Zillow Net]]*Table1[[#This Row],[FY 2015 Millrate]]/1000</f>
        <v>4498.1541551307591</v>
      </c>
      <c r="AB56" s="5">
        <f>100*Table1[[#This Row],[Median Propert Tax]]/Table1[[#This Row],[Median household income]]</f>
        <v>4.8701878012697559</v>
      </c>
      <c r="AC56" s="2">
        <f>100*Table1[[#This Row],[PropertyTaxPerIncome]]/Table1[[#This Row],[Median household income]]</f>
        <v>3.7167422680603384</v>
      </c>
      <c r="AD56" s="9">
        <f>Table1[[#This Row],[TaxperIncomeZillow]]-Table1[[#This Row],[TaxPerIncome]]</f>
        <v>1.1534455332094176</v>
      </c>
      <c r="AE56" s="9"/>
    </row>
    <row r="57" spans="1:31" x14ac:dyDescent="0.45">
      <c r="A57">
        <v>56</v>
      </c>
      <c r="B57">
        <v>900332640</v>
      </c>
      <c r="C57">
        <v>4439</v>
      </c>
      <c r="D57" s="1">
        <v>4258</v>
      </c>
      <c r="E57" s="1">
        <f>100-(Table1[[#This Row],[Census Households]]/Table1[[#This Row],[Houses]]*100)</f>
        <v>4.0774949312908291</v>
      </c>
      <c r="F57" s="1">
        <v>102671</v>
      </c>
      <c r="G57" s="1">
        <v>9653</v>
      </c>
      <c r="H57" s="1">
        <v>803966390</v>
      </c>
      <c r="I57" s="1">
        <v>3479560</v>
      </c>
      <c r="J57" s="1">
        <f>Table1[[#This Row],[Apartment]]+Table1[[#This Row],[Residential]]</f>
        <v>807445950</v>
      </c>
      <c r="K57" s="1">
        <f>IF(Table1[[#This Row],[Town]]="Hartford",((Table1[[#This Row],[Apartment]]*0.7)+(Table1[[#This Row],[Residential]]*0.32)),((Table1[[#This Row],[Apartment]]*0.7)+(Table1[[#This Row],[Residential]]*0.7)))</f>
        <v>565212165</v>
      </c>
      <c r="L57" s="1">
        <v>978801520</v>
      </c>
      <c r="M57">
        <v>37</v>
      </c>
      <c r="N57" s="1">
        <f>Table1[[#This Row],[APTandRES]]/Table1[[#This Row],[Houses]]</f>
        <v>181898.1640009011</v>
      </c>
      <c r="O57" s="1">
        <f>Table1[[#This Row],[Assessed_APTandRES]]*Table1[[#This Row],[FY 2017 Mill Rate]]/1000/Table1[[#This Row],[Houses]]</f>
        <v>4711.1624476233383</v>
      </c>
      <c r="P57" s="1">
        <v>799650850</v>
      </c>
      <c r="Q57" s="1">
        <v>1200316496.55</v>
      </c>
      <c r="R57" s="1">
        <v>2991870</v>
      </c>
      <c r="S57" s="1">
        <v>4481530.8600000003</v>
      </c>
      <c r="T57" t="s">
        <v>62</v>
      </c>
      <c r="U57" s="1">
        <f>Table1[[#This Row],[Res Net 2015]]+Table1[[#This Row],[Apt Net 2015]]</f>
        <v>802642720</v>
      </c>
      <c r="V57" s="1">
        <f>Table1[[#This Row],[Apt Eqized 2015]]+Table1[[#This Row],[Res Eqized 2015]]</f>
        <v>1204798027.4099998</v>
      </c>
      <c r="W57" s="6">
        <f>Table1[[#This Row],[Res + Apt Net 2015]]/Table1[[#This Row],[Res + APT Eqized 2015]]</f>
        <v>0.66620520762759849</v>
      </c>
      <c r="X57" s="1">
        <f>VLOOKUP(Table1[[#This Row],[Town]],[1]Sheet1!$A$2:$B$170,2,FALSE)</f>
        <v>263233.82352941175</v>
      </c>
      <c r="Y57" s="1">
        <f>Table1[[#This Row],[Res + Apt Ratio]]*Table1[[#This Row],[Zillow House Value Index]]</f>
        <v>175367.74405901838</v>
      </c>
      <c r="Z57" s="1">
        <v>35.520000000000003</v>
      </c>
      <c r="AA57" s="1">
        <f>Table1[[#This Row],[Zillow Net]]*Table1[[#This Row],[FY 2015 Millrate]]/1000</f>
        <v>6229.0622689763331</v>
      </c>
      <c r="AB57" s="5">
        <f>100*Table1[[#This Row],[Median Propert Tax]]/Table1[[#This Row],[Median household income]]</f>
        <v>6.0670123686107402</v>
      </c>
      <c r="AC57" s="2">
        <f>100*Table1[[#This Row],[PropertyTaxPerIncome]]/Table1[[#This Row],[Median household income]]</f>
        <v>4.5886009171268789</v>
      </c>
      <c r="AD57" s="9">
        <f>Table1[[#This Row],[TaxperIncomeZillow]]-Table1[[#This Row],[TaxPerIncome]]</f>
        <v>1.4784114514838613</v>
      </c>
      <c r="AE57" s="9"/>
    </row>
    <row r="58" spans="1:31" x14ac:dyDescent="0.45">
      <c r="A58">
        <v>57</v>
      </c>
      <c r="B58">
        <v>900133620</v>
      </c>
      <c r="C58">
        <v>25684</v>
      </c>
      <c r="D58" s="1">
        <v>22083</v>
      </c>
      <c r="E58" s="1">
        <f>100-(Table1[[#This Row],[Census Households]]/Table1[[#This Row],[Houses]]*100)</f>
        <v>14.020401806572181</v>
      </c>
      <c r="F58" s="1">
        <v>128153</v>
      </c>
      <c r="G58" s="1">
        <v>8054</v>
      </c>
      <c r="H58" s="1">
        <v>26253111960</v>
      </c>
      <c r="I58" s="1">
        <v>291934412</v>
      </c>
      <c r="J58" s="1">
        <f>Table1[[#This Row],[Apartment]]+Table1[[#This Row],[Residential]]</f>
        <v>26545046372</v>
      </c>
      <c r="K58" s="1">
        <f>IF(Table1[[#This Row],[Town]]="Hartford",((Table1[[#This Row],[Apartment]]*0.7)+(Table1[[#This Row],[Residential]]*0.32)),((Table1[[#This Row],[Apartment]]*0.7)+(Table1[[#This Row],[Residential]]*0.7)))</f>
        <v>18581532460.400002</v>
      </c>
      <c r="L58" s="1">
        <v>32667492214</v>
      </c>
      <c r="M58">
        <v>11</v>
      </c>
      <c r="N58" s="1">
        <f>Table1[[#This Row],[APTandRES]]/Table1[[#This Row],[Houses]]</f>
        <v>1033524.6212427971</v>
      </c>
      <c r="O58" s="1">
        <f>Table1[[#This Row],[Assessed_APTandRES]]*Table1[[#This Row],[FY 2017 Mill Rate]]/1000/Table1[[#This Row],[Houses]]</f>
        <v>7958.1395835695384</v>
      </c>
      <c r="P58" s="1">
        <v>24943948570</v>
      </c>
      <c r="Q58" s="1">
        <v>35634212242.860001</v>
      </c>
      <c r="R58" s="1">
        <v>312272387</v>
      </c>
      <c r="S58" s="1">
        <v>446103410</v>
      </c>
      <c r="T58" t="s">
        <v>63</v>
      </c>
      <c r="U58" s="1">
        <f>Table1[[#This Row],[Res Net 2015]]+Table1[[#This Row],[Apt Net 2015]]</f>
        <v>25256220957</v>
      </c>
      <c r="V58" s="1">
        <f>Table1[[#This Row],[Apt Eqized 2015]]+Table1[[#This Row],[Res Eqized 2015]]</f>
        <v>36080315652.860001</v>
      </c>
      <c r="W58" s="6">
        <f>Table1[[#This Row],[Res + Apt Net 2015]]/Table1[[#This Row],[Res + APT Eqized 2015]]</f>
        <v>0.69999999999994456</v>
      </c>
      <c r="X58" s="1">
        <f>VLOOKUP(Table1[[#This Row],[Town]],[1]Sheet1!$A$2:$B$170,2,FALSE)</f>
        <v>1331200</v>
      </c>
      <c r="Y58" s="1">
        <f>Table1[[#This Row],[Res + Apt Ratio]]*Table1[[#This Row],[Zillow House Value Index]]</f>
        <v>931839.99999992619</v>
      </c>
      <c r="Z58" s="1">
        <v>10.968999999999999</v>
      </c>
      <c r="AA58" s="1">
        <f>Table1[[#This Row],[Zillow Net]]*Table1[[#This Row],[FY 2015 Millrate]]/1000</f>
        <v>10221.352959999191</v>
      </c>
      <c r="AB58" s="5">
        <f>100*Table1[[#This Row],[Median Propert Tax]]/Table1[[#This Row],[Median household income]]</f>
        <v>7.9758983090518294</v>
      </c>
      <c r="AC58" s="2">
        <f>100*Table1[[#This Row],[PropertyTaxPerIncome]]/Table1[[#This Row],[Median household income]]</f>
        <v>6.2098738098753348</v>
      </c>
      <c r="AD58" s="9">
        <f>Table1[[#This Row],[TaxperIncomeZillow]]-Table1[[#This Row],[TaxPerIncome]]</f>
        <v>1.7660244991764946</v>
      </c>
      <c r="AE58" s="9"/>
    </row>
    <row r="59" spans="1:31" x14ac:dyDescent="0.45">
      <c r="A59">
        <v>58</v>
      </c>
      <c r="B59">
        <v>901133900</v>
      </c>
      <c r="C59">
        <v>5144</v>
      </c>
      <c r="D59" s="1">
        <v>4487</v>
      </c>
      <c r="E59" s="1">
        <f>100-(Table1[[#This Row],[Census Households]]/Table1[[#This Row],[Houses]]*100)</f>
        <v>12.772161741835149</v>
      </c>
      <c r="F59" s="1">
        <v>59153</v>
      </c>
      <c r="G59" s="1">
        <v>11792</v>
      </c>
      <c r="H59" s="1">
        <v>546593421</v>
      </c>
      <c r="I59" s="1">
        <v>9929366</v>
      </c>
      <c r="J59" s="1">
        <f>Table1[[#This Row],[Apartment]]+Table1[[#This Row],[Residential]]</f>
        <v>556522787</v>
      </c>
      <c r="K59" s="1">
        <f>IF(Table1[[#This Row],[Town]]="Hartford",((Table1[[#This Row],[Apartment]]*0.7)+(Table1[[#This Row],[Residential]]*0.32)),((Table1[[#This Row],[Apartment]]*0.7)+(Table1[[#This Row],[Residential]]*0.7)))</f>
        <v>389565950.89999998</v>
      </c>
      <c r="L59" s="1">
        <v>716869831</v>
      </c>
      <c r="M59">
        <v>27</v>
      </c>
      <c r="N59" s="1">
        <f>Table1[[#This Row],[APTandRES]]/Table1[[#This Row],[Houses]]</f>
        <v>108188.72220062208</v>
      </c>
      <c r="O59" s="1">
        <f>Table1[[#This Row],[Assessed_APTandRES]]*Table1[[#This Row],[FY 2017 Mill Rate]]/1000/Table1[[#This Row],[Houses]]</f>
        <v>2044.7668495917574</v>
      </c>
      <c r="P59" s="1">
        <v>541181335</v>
      </c>
      <c r="Q59" s="1">
        <v>727981349.21000004</v>
      </c>
      <c r="R59" s="1">
        <v>8974578</v>
      </c>
      <c r="S59" s="1">
        <v>10536015.5</v>
      </c>
      <c r="T59" t="s">
        <v>64</v>
      </c>
      <c r="U59" s="1">
        <f>Table1[[#This Row],[Res Net 2015]]+Table1[[#This Row],[Apt Net 2015]]</f>
        <v>550155913</v>
      </c>
      <c r="V59" s="1">
        <f>Table1[[#This Row],[Apt Eqized 2015]]+Table1[[#This Row],[Res Eqized 2015]]</f>
        <v>738517364.71000004</v>
      </c>
      <c r="W59" s="6">
        <f>Table1[[#This Row],[Res + Apt Net 2015]]/Table1[[#This Row],[Res + APT Eqized 2015]]</f>
        <v>0.74494648235662608</v>
      </c>
      <c r="X59" s="1">
        <f>VLOOKUP(Table1[[#This Row],[Town]],[1]Sheet1!$A$2:$B$170,2,FALSE)</f>
        <v>196100</v>
      </c>
      <c r="Y59" s="1">
        <f>Table1[[#This Row],[Res + Apt Ratio]]*Table1[[#This Row],[Zillow House Value Index]]</f>
        <v>146084.00519013437</v>
      </c>
      <c r="Z59" s="1">
        <v>26.08</v>
      </c>
      <c r="AA59" s="1">
        <f>Table1[[#This Row],[Zillow Net]]*Table1[[#This Row],[FY 2015 Millrate]]/1000</f>
        <v>3809.8708553587039</v>
      </c>
      <c r="AB59" s="5">
        <f>100*Table1[[#This Row],[Median Propert Tax]]/Table1[[#This Row],[Median household income]]</f>
        <v>6.4407060594707017</v>
      </c>
      <c r="AC59" s="2">
        <f>100*Table1[[#This Row],[PropertyTaxPerIncome]]/Table1[[#This Row],[Median household income]]</f>
        <v>3.4567424299558049</v>
      </c>
      <c r="AD59" s="9">
        <f>Table1[[#This Row],[TaxperIncomeZillow]]-Table1[[#This Row],[TaxPerIncome]]</f>
        <v>2.9839636295148968</v>
      </c>
      <c r="AE59" s="9"/>
    </row>
    <row r="60" spans="1:31" x14ac:dyDescent="0.45">
      <c r="A60">
        <v>59</v>
      </c>
      <c r="B60">
        <v>901134250</v>
      </c>
      <c r="C60">
        <v>18124</v>
      </c>
      <c r="D60" s="1">
        <v>16260</v>
      </c>
      <c r="E60" s="1">
        <f>100-(Table1[[#This Row],[Census Households]]/Table1[[#This Row],[Houses]]*100)</f>
        <v>10.284705363054513</v>
      </c>
      <c r="F60" s="1">
        <v>62137</v>
      </c>
      <c r="G60" s="1">
        <v>2235</v>
      </c>
      <c r="H60" s="1">
        <v>2086238910</v>
      </c>
      <c r="I60" s="1">
        <v>179619930</v>
      </c>
      <c r="J60" s="1">
        <f>Table1[[#This Row],[Apartment]]+Table1[[#This Row],[Residential]]</f>
        <v>2265858840</v>
      </c>
      <c r="K60" s="1">
        <f>IF(Table1[[#This Row],[Town]]="Hartford",((Table1[[#This Row],[Apartment]]*0.7)+(Table1[[#This Row],[Residential]]*0.32)),((Table1[[#This Row],[Apartment]]*0.7)+(Table1[[#This Row],[Residential]]*0.7)))</f>
        <v>1586101188</v>
      </c>
      <c r="L60" s="1">
        <v>3890551290</v>
      </c>
      <c r="M60">
        <v>22</v>
      </c>
      <c r="N60" s="1">
        <f>Table1[[#This Row],[APTandRES]]/Table1[[#This Row],[Houses]]</f>
        <v>125019.79916133304</v>
      </c>
      <c r="O60" s="1">
        <f>Table1[[#This Row],[Assessed_APTandRES]]*Table1[[#This Row],[FY 2017 Mill Rate]]/1000/Table1[[#This Row],[Houses]]</f>
        <v>1925.3049070845288</v>
      </c>
      <c r="P60" s="1">
        <v>2230294550</v>
      </c>
      <c r="Q60" s="1">
        <v>3098492011.6700001</v>
      </c>
      <c r="R60" s="1">
        <v>157630340</v>
      </c>
      <c r="S60" s="1">
        <v>218113103.63999999</v>
      </c>
      <c r="T60" t="s">
        <v>65</v>
      </c>
      <c r="U60" s="1">
        <f>Table1[[#This Row],[Res Net 2015]]+Table1[[#This Row],[Apt Net 2015]]</f>
        <v>2387924890</v>
      </c>
      <c r="V60" s="1">
        <f>Table1[[#This Row],[Apt Eqized 2015]]+Table1[[#This Row],[Res Eqized 2015]]</f>
        <v>3316605115.3099999</v>
      </c>
      <c r="W60" s="6">
        <f>Table1[[#This Row],[Res + Apt Net 2015]]/Table1[[#This Row],[Res + APT Eqized 2015]]</f>
        <v>0.71999071549909344</v>
      </c>
      <c r="X60" s="1">
        <f>VLOOKUP(Table1[[#This Row],[Town]],[1]Sheet1!$A$2:$B$170,2,FALSE)</f>
        <v>229127.21857591969</v>
      </c>
      <c r="Y60" s="1">
        <f>Table1[[#This Row],[Res + Apt Ratio]]*Table1[[#This Row],[Zillow House Value Index]]</f>
        <v>164969.47004279357</v>
      </c>
      <c r="Z60" s="1">
        <v>20.13</v>
      </c>
      <c r="AA60" s="1">
        <f>Table1[[#This Row],[Zillow Net]]*Table1[[#This Row],[FY 2015 Millrate]]/1000</f>
        <v>3320.8354319614346</v>
      </c>
      <c r="AB60" s="5">
        <f>100*Table1[[#This Row],[Median Propert Tax]]/Table1[[#This Row],[Median household income]]</f>
        <v>5.3443768317772582</v>
      </c>
      <c r="AC60" s="2">
        <f>100*Table1[[#This Row],[PropertyTaxPerIncome]]/Table1[[#This Row],[Median household income]]</f>
        <v>3.0984838455099681</v>
      </c>
      <c r="AD60" s="9">
        <f>Table1[[#This Row],[TaxperIncomeZillow]]-Table1[[#This Row],[TaxPerIncome]]</f>
        <v>2.2458929862672901</v>
      </c>
      <c r="AE60" s="9"/>
    </row>
    <row r="61" spans="1:31" x14ac:dyDescent="0.45">
      <c r="A61">
        <v>60</v>
      </c>
      <c r="B61">
        <v>900934950</v>
      </c>
      <c r="C61">
        <v>9700</v>
      </c>
      <c r="D61" s="1">
        <v>8725</v>
      </c>
      <c r="E61" s="1">
        <f>100-(Table1[[#This Row],[Census Households]]/Table1[[#This Row],[Houses]]*100)</f>
        <v>10.051546391752581</v>
      </c>
      <c r="F61" s="1">
        <v>99132</v>
      </c>
      <c r="G61" s="1">
        <v>6801</v>
      </c>
      <c r="H61" s="1">
        <v>2583175820</v>
      </c>
      <c r="I61" s="1">
        <v>3941030</v>
      </c>
      <c r="J61" s="1">
        <f>Table1[[#This Row],[Apartment]]+Table1[[#This Row],[Residential]]</f>
        <v>2587116850</v>
      </c>
      <c r="K61" s="1">
        <f>IF(Table1[[#This Row],[Town]]="Hartford",((Table1[[#This Row],[Apartment]]*0.7)+(Table1[[#This Row],[Residential]]*0.32)),((Table1[[#This Row],[Apartment]]*0.7)+(Table1[[#This Row],[Residential]]*0.7)))</f>
        <v>1810981795</v>
      </c>
      <c r="L61" s="1">
        <v>3104101960</v>
      </c>
      <c r="M61">
        <v>29</v>
      </c>
      <c r="N61" s="1">
        <f>Table1[[#This Row],[APTandRES]]/Table1[[#This Row],[Houses]]</f>
        <v>266713.07731958764</v>
      </c>
      <c r="O61" s="1">
        <f>Table1[[#This Row],[Assessed_APTandRES]]*Table1[[#This Row],[FY 2017 Mill Rate]]/1000/Table1[[#This Row],[Houses]]</f>
        <v>5414.2754695876292</v>
      </c>
      <c r="P61" s="1">
        <v>2568842810</v>
      </c>
      <c r="Q61" s="1">
        <v>3637557080.1500001</v>
      </c>
      <c r="R61" s="1">
        <v>3337040</v>
      </c>
      <c r="S61" s="1">
        <v>4732718.76</v>
      </c>
      <c r="T61" t="s">
        <v>66</v>
      </c>
      <c r="U61" s="1">
        <f>Table1[[#This Row],[Res Net 2015]]+Table1[[#This Row],[Apt Net 2015]]</f>
        <v>2572179850</v>
      </c>
      <c r="V61" s="1">
        <f>Table1[[#This Row],[Apt Eqized 2015]]+Table1[[#This Row],[Res Eqized 2015]]</f>
        <v>3642289798.9100003</v>
      </c>
      <c r="W61" s="6">
        <f>Table1[[#This Row],[Res + Apt Net 2015]]/Table1[[#This Row],[Res + APT Eqized 2015]]</f>
        <v>0.70619857068203529</v>
      </c>
      <c r="X61" s="1">
        <f>VLOOKUP(Table1[[#This Row],[Town]],[1]Sheet1!$A$2:$B$170,2,FALSE)</f>
        <v>366200</v>
      </c>
      <c r="Y61" s="1">
        <f>Table1[[#This Row],[Res + Apt Ratio]]*Table1[[#This Row],[Zillow House Value Index]]</f>
        <v>258609.91658376131</v>
      </c>
      <c r="Z61" s="1">
        <v>27.42</v>
      </c>
      <c r="AA61" s="1">
        <f>Table1[[#This Row],[Zillow Net]]*Table1[[#This Row],[FY 2015 Millrate]]/1000</f>
        <v>7091.0839127267354</v>
      </c>
      <c r="AB61" s="5">
        <f>100*Table1[[#This Row],[Median Propert Tax]]/Table1[[#This Row],[Median household income]]</f>
        <v>7.1531734583451714</v>
      </c>
      <c r="AC61" s="2">
        <f>100*Table1[[#This Row],[PropertyTaxPerIncome]]/Table1[[#This Row],[Median household income]]</f>
        <v>5.4616828769596388</v>
      </c>
      <c r="AD61" s="9">
        <f>Table1[[#This Row],[TaxperIncomeZillow]]-Table1[[#This Row],[TaxPerIncome]]</f>
        <v>1.6914905813855325</v>
      </c>
      <c r="AE61" s="9"/>
    </row>
    <row r="62" spans="1:31" x14ac:dyDescent="0.45">
      <c r="A62">
        <v>61</v>
      </c>
      <c r="B62">
        <v>900735230</v>
      </c>
      <c r="C62">
        <v>3560</v>
      </c>
      <c r="D62" s="1">
        <v>3268</v>
      </c>
      <c r="E62" s="1">
        <f>100-(Table1[[#This Row],[Census Households]]/Table1[[#This Row],[Houses]]*100)</f>
        <v>8.2022471910112387</v>
      </c>
      <c r="F62" s="1">
        <v>99866</v>
      </c>
      <c r="G62" s="1">
        <v>10821</v>
      </c>
      <c r="H62" s="1">
        <v>679555646</v>
      </c>
      <c r="I62" s="1">
        <v>534490</v>
      </c>
      <c r="J62" s="1">
        <f>Table1[[#This Row],[Apartment]]+Table1[[#This Row],[Residential]]</f>
        <v>680090136</v>
      </c>
      <c r="K62" s="1">
        <f>IF(Table1[[#This Row],[Town]]="Hartford",((Table1[[#This Row],[Apartment]]*0.7)+(Table1[[#This Row],[Residential]]*0.32)),((Table1[[#This Row],[Apartment]]*0.7)+(Table1[[#This Row],[Residential]]*0.7)))</f>
        <v>476063095.19999999</v>
      </c>
      <c r="L62" s="1">
        <v>908916050</v>
      </c>
      <c r="M62">
        <v>31</v>
      </c>
      <c r="N62" s="1">
        <f>Table1[[#This Row],[APTandRES]]/Table1[[#This Row],[Houses]]</f>
        <v>191036.55505617979</v>
      </c>
      <c r="O62" s="1">
        <f>Table1[[#This Row],[Assessed_APTandRES]]*Table1[[#This Row],[FY 2017 Mill Rate]]/1000/Table1[[#This Row],[Houses]]</f>
        <v>4145.4932447191013</v>
      </c>
      <c r="P62" s="1">
        <v>671799700</v>
      </c>
      <c r="Q62" s="1">
        <v>959713857.13999999</v>
      </c>
      <c r="R62" s="1">
        <v>388400</v>
      </c>
      <c r="S62" s="1">
        <v>554857.14</v>
      </c>
      <c r="T62" t="s">
        <v>67</v>
      </c>
      <c r="U62" s="1">
        <f>Table1[[#This Row],[Res Net 2015]]+Table1[[#This Row],[Apt Net 2015]]</f>
        <v>672188100</v>
      </c>
      <c r="V62" s="1">
        <f>Table1[[#This Row],[Apt Eqized 2015]]+Table1[[#This Row],[Res Eqized 2015]]</f>
        <v>960268714.27999997</v>
      </c>
      <c r="W62" s="6">
        <f>Table1[[#This Row],[Res + Apt Net 2015]]/Table1[[#This Row],[Res + APT Eqized 2015]]</f>
        <v>0.70000000000416551</v>
      </c>
      <c r="X62" s="1">
        <f>VLOOKUP(Table1[[#This Row],[Town]],[1]Sheet1!$A$2:$B$170,2,FALSE)</f>
        <v>284571.05928631639</v>
      </c>
      <c r="Y62" s="1">
        <f>Table1[[#This Row],[Res + Apt Ratio]]*Table1[[#This Row],[Zillow House Value Index]]</f>
        <v>199199.74150160686</v>
      </c>
      <c r="Z62" s="1">
        <v>30.39</v>
      </c>
      <c r="AA62" s="1">
        <f>Table1[[#This Row],[Zillow Net]]*Table1[[#This Row],[FY 2015 Millrate]]/1000</f>
        <v>6053.6801442338319</v>
      </c>
      <c r="AB62" s="5">
        <f>100*Table1[[#This Row],[Median Propert Tax]]/Table1[[#This Row],[Median household income]]</f>
        <v>6.0618029602005006</v>
      </c>
      <c r="AC62" s="2">
        <f>100*Table1[[#This Row],[PropertyTaxPerIncome]]/Table1[[#This Row],[Median household income]]</f>
        <v>4.1510556593025667</v>
      </c>
      <c r="AD62" s="9">
        <f>Table1[[#This Row],[TaxperIncomeZillow]]-Table1[[#This Row],[TaxPerIncome]]</f>
        <v>1.9107473008979339</v>
      </c>
      <c r="AE62" s="9"/>
    </row>
    <row r="63" spans="1:31" x14ac:dyDescent="0.45">
      <c r="A63">
        <v>62</v>
      </c>
      <c r="B63">
        <v>900935650</v>
      </c>
      <c r="C63">
        <v>25183</v>
      </c>
      <c r="D63" s="1">
        <v>23187</v>
      </c>
      <c r="E63" s="1">
        <f>100-(Table1[[#This Row],[Census Households]]/Table1[[#This Row],[Houses]]*100)</f>
        <v>7.9259818131279047</v>
      </c>
      <c r="F63" s="1">
        <v>70791</v>
      </c>
      <c r="G63" s="1">
        <v>4770</v>
      </c>
      <c r="H63" s="1">
        <v>2571387896</v>
      </c>
      <c r="I63" s="1">
        <v>186588360</v>
      </c>
      <c r="J63" s="1">
        <f>Table1[[#This Row],[Apartment]]+Table1[[#This Row],[Residential]]</f>
        <v>2757976256</v>
      </c>
      <c r="K63" s="1">
        <f>IF(Table1[[#This Row],[Town]]="Hartford",((Table1[[#This Row],[Apartment]]*0.7)+(Table1[[#This Row],[Residential]]*0.32)),((Table1[[#This Row],[Apartment]]*0.7)+(Table1[[#This Row],[Residential]]*0.7)))</f>
        <v>1930583379.1999998</v>
      </c>
      <c r="L63" s="1">
        <v>3880235784</v>
      </c>
      <c r="M63">
        <v>45</v>
      </c>
      <c r="N63" s="1">
        <f>Table1[[#This Row],[APTandRES]]/Table1[[#This Row],[Houses]]</f>
        <v>109517.38299646587</v>
      </c>
      <c r="O63" s="1">
        <f>Table1[[#This Row],[Assessed_APTandRES]]*Table1[[#This Row],[FY 2017 Mill Rate]]/1000/Table1[[#This Row],[Houses]]</f>
        <v>3449.7975643886743</v>
      </c>
      <c r="P63" s="1">
        <v>2555819816</v>
      </c>
      <c r="Q63" s="1">
        <v>3651171165.71</v>
      </c>
      <c r="R63" s="1">
        <v>186401530</v>
      </c>
      <c r="S63" s="1">
        <v>266287900</v>
      </c>
      <c r="T63" t="s">
        <v>68</v>
      </c>
      <c r="U63" s="1">
        <f>Table1[[#This Row],[Res Net 2015]]+Table1[[#This Row],[Apt Net 2015]]</f>
        <v>2742221346</v>
      </c>
      <c r="V63" s="1">
        <f>Table1[[#This Row],[Apt Eqized 2015]]+Table1[[#This Row],[Res Eqized 2015]]</f>
        <v>3917459065.71</v>
      </c>
      <c r="W63" s="6">
        <f>Table1[[#This Row],[Res + Apt Net 2015]]/Table1[[#This Row],[Res + APT Eqized 2015]]</f>
        <v>0.70000000000076579</v>
      </c>
      <c r="X63" s="1">
        <f>VLOOKUP(Table1[[#This Row],[Town]],[1]Sheet1!$A$2:$B$170,2,FALSE)</f>
        <v>198600</v>
      </c>
      <c r="Y63" s="1">
        <f>Table1[[#This Row],[Res + Apt Ratio]]*Table1[[#This Row],[Zillow House Value Index]]</f>
        <v>139020.0000001521</v>
      </c>
      <c r="Z63" s="1">
        <v>39.93</v>
      </c>
      <c r="AA63" s="1">
        <f>Table1[[#This Row],[Zillow Net]]*Table1[[#This Row],[FY 2015 Millrate]]/1000</f>
        <v>5551.0686000060732</v>
      </c>
      <c r="AB63" s="5">
        <f>100*Table1[[#This Row],[Median Propert Tax]]/Table1[[#This Row],[Median household income]]</f>
        <v>7.8414891723609967</v>
      </c>
      <c r="AC63" s="2">
        <f>100*Table1[[#This Row],[PropertyTaxPerIncome]]/Table1[[#This Row],[Median household income]]</f>
        <v>4.8732149063986583</v>
      </c>
      <c r="AD63" s="9">
        <f>Table1[[#This Row],[TaxperIncomeZillow]]-Table1[[#This Row],[TaxPerIncome]]</f>
        <v>2.9682742659623385</v>
      </c>
      <c r="AE63" s="9"/>
    </row>
    <row r="64" spans="1:31" x14ac:dyDescent="0.45">
      <c r="A64">
        <v>63</v>
      </c>
      <c r="B64">
        <v>901536000</v>
      </c>
      <c r="C64">
        <v>805</v>
      </c>
      <c r="D64">
        <v>726</v>
      </c>
      <c r="E64" s="1">
        <f>100-(Table1[[#This Row],[Census Households]]/Table1[[#This Row],[Houses]]*100)</f>
        <v>9.8136645962732985</v>
      </c>
      <c r="F64" s="1">
        <v>76625</v>
      </c>
      <c r="G64" s="1">
        <v>5039</v>
      </c>
      <c r="H64" s="1">
        <v>102061745</v>
      </c>
      <c r="I64" s="1">
        <v>0</v>
      </c>
      <c r="J64" s="1">
        <f>Table1[[#This Row],[Apartment]]+Table1[[#This Row],[Residential]]</f>
        <v>102061745</v>
      </c>
      <c r="K64" s="1">
        <f>IF(Table1[[#This Row],[Town]]="Hartford",((Table1[[#This Row],[Apartment]]*0.7)+(Table1[[#This Row],[Residential]]*0.32)),((Table1[[#This Row],[Apartment]]*0.7)+(Table1[[#This Row],[Residential]]*0.7)))</f>
        <v>71443221.5</v>
      </c>
      <c r="L64" s="1">
        <v>140063946</v>
      </c>
      <c r="M64">
        <v>29</v>
      </c>
      <c r="N64" s="1">
        <f>Table1[[#This Row],[APTandRES]]/Table1[[#This Row],[Houses]]</f>
        <v>126784.77639751552</v>
      </c>
      <c r="O64" s="1">
        <f>Table1[[#This Row],[Assessed_APTandRES]]*Table1[[#This Row],[FY 2017 Mill Rate]]/1000/Table1[[#This Row],[Houses]]</f>
        <v>2573.7309608695655</v>
      </c>
      <c r="P64" s="1">
        <v>101341500</v>
      </c>
      <c r="Q64" s="1">
        <v>159920309.28999999</v>
      </c>
      <c r="R64" s="1">
        <v>0</v>
      </c>
      <c r="S64" s="1">
        <v>0</v>
      </c>
      <c r="T64" t="s">
        <v>69</v>
      </c>
      <c r="U64" s="1">
        <f>Table1[[#This Row],[Res Net 2015]]+Table1[[#This Row],[Apt Net 2015]]</f>
        <v>101341500</v>
      </c>
      <c r="V64" s="1">
        <f>Table1[[#This Row],[Apt Eqized 2015]]+Table1[[#This Row],[Res Eqized 2015]]</f>
        <v>159920309.28999999</v>
      </c>
      <c r="W64" s="6">
        <f>Table1[[#This Row],[Res + Apt Net 2015]]/Table1[[#This Row],[Res + APT Eqized 2015]]</f>
        <v>0.63370000001830284</v>
      </c>
      <c r="X64" s="1">
        <f>VLOOKUP(Table1[[#This Row],[Town]],[1]Sheet1!$A$2:$B$170,2,FALSE)</f>
        <v>222500</v>
      </c>
      <c r="Y64" s="1">
        <f>Table1[[#This Row],[Res + Apt Ratio]]*Table1[[#This Row],[Zillow House Value Index]]</f>
        <v>140998.25000407238</v>
      </c>
      <c r="Z64" s="1">
        <v>29.73</v>
      </c>
      <c r="AA64" s="1">
        <f>Table1[[#This Row],[Zillow Net]]*Table1[[#This Row],[FY 2015 Millrate]]/1000</f>
        <v>4191.8779726210723</v>
      </c>
      <c r="AB64" s="5">
        <f>100*Table1[[#This Row],[Median Propert Tax]]/Table1[[#This Row],[Median household income]]</f>
        <v>5.4706400947746463</v>
      </c>
      <c r="AC64" s="2">
        <f>100*Table1[[#This Row],[PropertyTaxPerIncome]]/Table1[[#This Row],[Median household income]]</f>
        <v>3.3588658543159093</v>
      </c>
      <c r="AD64" s="9">
        <f>Table1[[#This Row],[TaxperIncomeZillow]]-Table1[[#This Row],[TaxPerIncome]]</f>
        <v>2.111774240458737</v>
      </c>
      <c r="AE64" s="9"/>
    </row>
    <row r="65" spans="1:31" x14ac:dyDescent="0.45">
      <c r="A65">
        <v>64</v>
      </c>
      <c r="B65">
        <v>900337070</v>
      </c>
      <c r="C65">
        <v>51240</v>
      </c>
      <c r="D65" s="1">
        <v>45239</v>
      </c>
      <c r="E65" s="1">
        <f>100-(Table1[[#This Row],[Census Households]]/Table1[[#This Row],[Houses]]*100)</f>
        <v>11.711553473848554</v>
      </c>
      <c r="F65" s="1">
        <v>30630</v>
      </c>
      <c r="G65">
        <v>996</v>
      </c>
      <c r="H65" s="1">
        <v>797949586</v>
      </c>
      <c r="I65" s="1">
        <v>634986070</v>
      </c>
      <c r="J65" s="1">
        <f>Table1[[#This Row],[Apartment]]+Table1[[#This Row],[Residential]]</f>
        <v>1432935656</v>
      </c>
      <c r="K65" s="1">
        <f>IF(Table1[[#This Row],[Town]]="Hartford",((Table1[[#This Row],[Apartment]]*0.7)+(Table1[[#This Row],[Residential]]*0.32)),((Table1[[#This Row],[Apartment]]*0.7)+(Table1[[#This Row],[Residential]]*0.7)))</f>
        <v>699834116.51999998</v>
      </c>
      <c r="L65" s="1">
        <v>4107378870</v>
      </c>
      <c r="M65">
        <v>74</v>
      </c>
      <c r="N65" s="1">
        <f>Table1[[#This Row],[APTandRES]]/Table1[[#This Row],[Houses]]</f>
        <v>27965.176736924277</v>
      </c>
      <c r="O65" s="1">
        <f>Table1[[#This Row],[Assessed_APTandRES]]*Table1[[#This Row],[FY 2017 Mill Rate]]/1000/Table1[[#This Row],[Houses]]</f>
        <v>1010.6893954426229</v>
      </c>
      <c r="P65" s="1">
        <v>816555540</v>
      </c>
      <c r="Q65" s="1">
        <v>2535099472.21</v>
      </c>
      <c r="R65" s="1">
        <v>543853689</v>
      </c>
      <c r="S65" s="1">
        <v>776933841.42999995</v>
      </c>
      <c r="T65" t="s">
        <v>70</v>
      </c>
      <c r="U65" s="1">
        <f>Table1[[#This Row],[Res Net 2015]]+Table1[[#This Row],[Apt Net 2015]]</f>
        <v>1360409229</v>
      </c>
      <c r="V65" s="1">
        <f>Table1[[#This Row],[Apt Eqized 2015]]+Table1[[#This Row],[Res Eqized 2015]]</f>
        <v>3312033313.6399999</v>
      </c>
      <c r="W65" s="6">
        <f>Table1[[#This Row],[Res + Apt Net 2015]]/Table1[[#This Row],[Res + APT Eqized 2015]]</f>
        <v>0.41074744731503904</v>
      </c>
      <c r="X65" s="1">
        <f>VLOOKUP(Table1[[#This Row],[Town]],[1]Sheet1!$A$2:$B$170,2,FALSE)</f>
        <v>99500</v>
      </c>
      <c r="Y65" s="1">
        <f>Table1[[#This Row],[Res + Apt Ratio]]*Table1[[#This Row],[Zillow House Value Index]]</f>
        <v>40869.371007846385</v>
      </c>
      <c r="Z65" s="1">
        <v>74.290000000000006</v>
      </c>
      <c r="AA65" s="1">
        <f>Table1[[#This Row],[Zillow Net]]*Table1[[#This Row],[FY 2015 Millrate]]/1000</f>
        <v>3036.185572172908</v>
      </c>
      <c r="AB65" s="5">
        <f>100*Table1[[#This Row],[Median Propert Tax]]/Table1[[#This Row],[Median household income]]</f>
        <v>9.9124569773846165</v>
      </c>
      <c r="AC65" s="2">
        <f>100*Table1[[#This Row],[PropertyTaxPerIncome]]/Table1[[#This Row],[Median household income]]</f>
        <v>3.2996715489475119</v>
      </c>
      <c r="AD65" s="9">
        <f>Table1[[#This Row],[TaxperIncomeZillow]]-Table1[[#This Row],[TaxPerIncome]]</f>
        <v>6.612785428437105</v>
      </c>
      <c r="AE65" s="9"/>
    </row>
    <row r="66" spans="1:31" x14ac:dyDescent="0.45">
      <c r="A66">
        <v>65</v>
      </c>
      <c r="B66">
        <v>900337140</v>
      </c>
      <c r="C66">
        <v>861</v>
      </c>
      <c r="D66">
        <v>763</v>
      </c>
      <c r="E66" s="1">
        <f>100-(Table1[[#This Row],[Census Households]]/Table1[[#This Row],[Houses]]*100)</f>
        <v>11.382113821138205</v>
      </c>
      <c r="F66" s="1">
        <v>91964</v>
      </c>
      <c r="G66" s="1">
        <v>5878</v>
      </c>
      <c r="H66" s="1">
        <v>145757770</v>
      </c>
      <c r="I66" s="1">
        <v>60000</v>
      </c>
      <c r="J66" s="1">
        <f>Table1[[#This Row],[Apartment]]+Table1[[#This Row],[Residential]]</f>
        <v>145817770</v>
      </c>
      <c r="K66" s="1">
        <f>IF(Table1[[#This Row],[Town]]="Hartford",((Table1[[#This Row],[Apartment]]*0.7)+(Table1[[#This Row],[Residential]]*0.32)),((Table1[[#This Row],[Apartment]]*0.7)+(Table1[[#This Row],[Residential]]*0.7)))</f>
        <v>102072439</v>
      </c>
      <c r="L66" s="1">
        <v>200435997</v>
      </c>
      <c r="M66">
        <v>26</v>
      </c>
      <c r="N66" s="1">
        <f>Table1[[#This Row],[APTandRES]]/Table1[[#This Row],[Houses]]</f>
        <v>169358.61788617886</v>
      </c>
      <c r="O66" s="1">
        <f>Table1[[#This Row],[Assessed_APTandRES]]*Table1[[#This Row],[FY 2017 Mill Rate]]/1000/Table1[[#This Row],[Houses]]</f>
        <v>3082.3268455284551</v>
      </c>
      <c r="P66" s="1">
        <v>145651550</v>
      </c>
      <c r="Q66" s="1">
        <v>208073642.86000001</v>
      </c>
      <c r="R66" s="1">
        <v>60000</v>
      </c>
      <c r="S66" s="1">
        <v>85714.29</v>
      </c>
      <c r="T66" t="s">
        <v>71</v>
      </c>
      <c r="U66" s="1">
        <f>Table1[[#This Row],[Res Net 2015]]+Table1[[#This Row],[Apt Net 2015]]</f>
        <v>145711550</v>
      </c>
      <c r="V66" s="1">
        <f>Table1[[#This Row],[Apt Eqized 2015]]+Table1[[#This Row],[Res Eqized 2015]]</f>
        <v>208159357.15000001</v>
      </c>
      <c r="W66" s="6">
        <f>Table1[[#This Row],[Res + Apt Net 2015]]/Table1[[#This Row],[Res + APT Eqized 2015]]</f>
        <v>0.69999999997597995</v>
      </c>
      <c r="X66" s="1">
        <f>VLOOKUP(Table1[[#This Row],[Town]],[1]Sheet1!$A$2:$B$170,2,FALSE)</f>
        <v>251900</v>
      </c>
      <c r="Y66" s="1">
        <f>Table1[[#This Row],[Res + Apt Ratio]]*Table1[[#This Row],[Zillow House Value Index]]</f>
        <v>176329.99999394934</v>
      </c>
      <c r="Z66" s="1">
        <v>24.5</v>
      </c>
      <c r="AA66" s="1">
        <f>Table1[[#This Row],[Zillow Net]]*Table1[[#This Row],[FY 2015 Millrate]]/1000</f>
        <v>4320.0849998517588</v>
      </c>
      <c r="AB66" s="5">
        <f>100*Table1[[#This Row],[Median Propert Tax]]/Table1[[#This Row],[Median household income]]</f>
        <v>4.6975827496104552</v>
      </c>
      <c r="AC66" s="2">
        <f>100*Table1[[#This Row],[PropertyTaxPerIncome]]/Table1[[#This Row],[Median household income]]</f>
        <v>3.3516667886656246</v>
      </c>
      <c r="AD66" s="9">
        <f>Table1[[#This Row],[TaxperIncomeZillow]]-Table1[[#This Row],[TaxPerIncome]]</f>
        <v>1.3459159609448306</v>
      </c>
      <c r="AE66" s="9"/>
    </row>
    <row r="67" spans="1:31" x14ac:dyDescent="0.45">
      <c r="A67">
        <v>66</v>
      </c>
      <c r="B67">
        <v>900537280</v>
      </c>
      <c r="C67">
        <v>2310</v>
      </c>
      <c r="D67" s="1">
        <v>2025</v>
      </c>
      <c r="E67" s="1">
        <f>100-(Table1[[#This Row],[Census Households]]/Table1[[#This Row],[Houses]]*100)</f>
        <v>12.337662337662337</v>
      </c>
      <c r="F67" s="1">
        <v>91875</v>
      </c>
      <c r="G67" s="1">
        <v>8836</v>
      </c>
      <c r="H67" s="1">
        <v>433057374</v>
      </c>
      <c r="I67" s="1">
        <v>0</v>
      </c>
      <c r="J67" s="1">
        <f>Table1[[#This Row],[Apartment]]+Table1[[#This Row],[Residential]]</f>
        <v>433057374</v>
      </c>
      <c r="K67" s="1">
        <f>IF(Table1[[#This Row],[Town]]="Hartford",((Table1[[#This Row],[Apartment]]*0.7)+(Table1[[#This Row],[Residential]]*0.32)),((Table1[[#This Row],[Apartment]]*0.7)+(Table1[[#This Row],[Residential]]*0.7)))</f>
        <v>303140161.79999995</v>
      </c>
      <c r="L67" s="1">
        <v>558053531</v>
      </c>
      <c r="M67">
        <v>28</v>
      </c>
      <c r="N67" s="1">
        <f>Table1[[#This Row],[APTandRES]]/Table1[[#This Row],[Houses]]</f>
        <v>187470.72467532469</v>
      </c>
      <c r="O67" s="1">
        <f>Table1[[#This Row],[Assessed_APTandRES]]*Table1[[#This Row],[FY 2017 Mill Rate]]/1000/Table1[[#This Row],[Houses]]</f>
        <v>3674.426203636363</v>
      </c>
      <c r="P67" s="1">
        <v>426123114</v>
      </c>
      <c r="Q67" s="1">
        <v>596059748.22000003</v>
      </c>
      <c r="R67" s="1">
        <v>0</v>
      </c>
      <c r="S67" s="1">
        <v>0</v>
      </c>
      <c r="T67" t="s">
        <v>72</v>
      </c>
      <c r="U67" s="1">
        <f>Table1[[#This Row],[Res Net 2015]]+Table1[[#This Row],[Apt Net 2015]]</f>
        <v>426123114</v>
      </c>
      <c r="V67" s="1">
        <f>Table1[[#This Row],[Apt Eqized 2015]]+Table1[[#This Row],[Res Eqized 2015]]</f>
        <v>596059748.22000003</v>
      </c>
      <c r="W67" s="6">
        <f>Table1[[#This Row],[Res + Apt Net 2015]]/Table1[[#This Row],[Res + APT Eqized 2015]]</f>
        <v>0.71489999999584264</v>
      </c>
      <c r="X67" s="1">
        <f>VLOOKUP(Table1[[#This Row],[Town]],[1]Sheet1!$A$2:$B$170,2,FALSE)</f>
        <v>253400</v>
      </c>
      <c r="Y67" s="1">
        <f>Table1[[#This Row],[Res + Apt Ratio]]*Table1[[#This Row],[Zillow House Value Index]]</f>
        <v>181155.65999894653</v>
      </c>
      <c r="Z67" s="1">
        <v>26.9</v>
      </c>
      <c r="AA67" s="1">
        <f>Table1[[#This Row],[Zillow Net]]*Table1[[#This Row],[FY 2015 Millrate]]/1000</f>
        <v>4873.0872539716611</v>
      </c>
      <c r="AB67" s="5">
        <f>100*Table1[[#This Row],[Median Propert Tax]]/Table1[[#This Row],[Median household income]]</f>
        <v>5.3040405485405833</v>
      </c>
      <c r="AC67" s="2">
        <f>100*Table1[[#This Row],[PropertyTaxPerIncome]]/Table1[[#This Row],[Median household income]]</f>
        <v>3.9993754597402589</v>
      </c>
      <c r="AD67" s="9">
        <f>Table1[[#This Row],[TaxperIncomeZillow]]-Table1[[#This Row],[TaxPerIncome]]</f>
        <v>1.3046650888003244</v>
      </c>
      <c r="AE67" s="9"/>
    </row>
    <row r="68" spans="1:31" x14ac:dyDescent="0.45">
      <c r="A68">
        <v>67</v>
      </c>
      <c r="B68">
        <v>901337910</v>
      </c>
      <c r="C68">
        <v>3617</v>
      </c>
      <c r="D68" s="1">
        <v>3370</v>
      </c>
      <c r="E68" s="1">
        <f>100-(Table1[[#This Row],[Census Households]]/Table1[[#This Row],[Houses]]*100)</f>
        <v>6.828863699198223</v>
      </c>
      <c r="F68" s="1">
        <v>105104</v>
      </c>
      <c r="G68" s="1">
        <v>9828</v>
      </c>
      <c r="H68" s="1">
        <v>630782590</v>
      </c>
      <c r="I68" s="1">
        <v>3198070</v>
      </c>
      <c r="J68" s="1">
        <f>Table1[[#This Row],[Apartment]]+Table1[[#This Row],[Residential]]</f>
        <v>633980660</v>
      </c>
      <c r="K68" s="1">
        <f>IF(Table1[[#This Row],[Town]]="Hartford",((Table1[[#This Row],[Apartment]]*0.7)+(Table1[[#This Row],[Residential]]*0.32)),((Table1[[#This Row],[Apartment]]*0.7)+(Table1[[#This Row],[Residential]]*0.7)))</f>
        <v>443786462</v>
      </c>
      <c r="L68" s="1">
        <v>755145270</v>
      </c>
      <c r="M68">
        <v>36</v>
      </c>
      <c r="N68" s="1">
        <f>Table1[[#This Row],[APTandRES]]/Table1[[#This Row],[Houses]]</f>
        <v>175278.03704727674</v>
      </c>
      <c r="O68" s="1">
        <f>Table1[[#This Row],[Assessed_APTandRES]]*Table1[[#This Row],[FY 2017 Mill Rate]]/1000/Table1[[#This Row],[Houses]]</f>
        <v>4417.0065335913741</v>
      </c>
      <c r="P68" s="1">
        <v>657398930</v>
      </c>
      <c r="Q68" s="1">
        <v>898454188.88</v>
      </c>
      <c r="R68" s="1">
        <v>2996770</v>
      </c>
      <c r="S68" s="1">
        <v>4068381.75</v>
      </c>
      <c r="T68" t="s">
        <v>73</v>
      </c>
      <c r="U68" s="1">
        <f>Table1[[#This Row],[Res Net 2015]]+Table1[[#This Row],[Apt Net 2015]]</f>
        <v>660395700</v>
      </c>
      <c r="V68" s="1">
        <f>Table1[[#This Row],[Apt Eqized 2015]]+Table1[[#This Row],[Res Eqized 2015]]</f>
        <v>902522570.63</v>
      </c>
      <c r="W68" s="6">
        <f>Table1[[#This Row],[Res + Apt Net 2015]]/Table1[[#This Row],[Res + APT Eqized 2015]]</f>
        <v>0.73172208816785056</v>
      </c>
      <c r="X68" s="1">
        <f>VLOOKUP(Table1[[#This Row],[Town]],[1]Sheet1!$A$2:$B$170,2,FALSE)</f>
        <v>259400</v>
      </c>
      <c r="Y68" s="1">
        <f>Table1[[#This Row],[Res + Apt Ratio]]*Table1[[#This Row],[Zillow House Value Index]]</f>
        <v>189808.70967074044</v>
      </c>
      <c r="Z68" s="1">
        <v>35.75</v>
      </c>
      <c r="AA68" s="1">
        <f>Table1[[#This Row],[Zillow Net]]*Table1[[#This Row],[FY 2015 Millrate]]/1000</f>
        <v>6785.6613707289707</v>
      </c>
      <c r="AB68" s="5">
        <f>100*Table1[[#This Row],[Median Propert Tax]]/Table1[[#This Row],[Median household income]]</f>
        <v>6.456139985851129</v>
      </c>
      <c r="AC68" s="2">
        <f>100*Table1[[#This Row],[PropertyTaxPerIncome]]/Table1[[#This Row],[Median household income]]</f>
        <v>4.2025104026405984</v>
      </c>
      <c r="AD68" s="9">
        <f>Table1[[#This Row],[TaxperIncomeZillow]]-Table1[[#This Row],[TaxPerIncome]]</f>
        <v>2.2536295832105306</v>
      </c>
      <c r="AE68" s="9"/>
    </row>
    <row r="69" spans="1:31" x14ac:dyDescent="0.45">
      <c r="A69">
        <v>68</v>
      </c>
      <c r="B69">
        <v>900540290</v>
      </c>
      <c r="C69">
        <v>1680</v>
      </c>
      <c r="D69" s="1">
        <v>1104</v>
      </c>
      <c r="E69" s="1">
        <f>100-(Table1[[#This Row],[Census Households]]/Table1[[#This Row],[Houses]]*100)</f>
        <v>34.285714285714292</v>
      </c>
      <c r="F69" s="1">
        <v>60714</v>
      </c>
      <c r="G69" s="1">
        <v>11884</v>
      </c>
      <c r="H69" s="1">
        <v>473847600</v>
      </c>
      <c r="I69" s="1">
        <v>226800</v>
      </c>
      <c r="J69" s="1">
        <f>Table1[[#This Row],[Apartment]]+Table1[[#This Row],[Residential]]</f>
        <v>474074400</v>
      </c>
      <c r="K69" s="1">
        <f>IF(Table1[[#This Row],[Town]]="Hartford",((Table1[[#This Row],[Apartment]]*0.7)+(Table1[[#This Row],[Residential]]*0.32)),((Table1[[#This Row],[Apartment]]*0.7)+(Table1[[#This Row],[Residential]]*0.7)))</f>
        <v>331852080</v>
      </c>
      <c r="L69" s="1">
        <v>601158987</v>
      </c>
      <c r="M69">
        <v>18</v>
      </c>
      <c r="N69" s="1">
        <f>Table1[[#This Row],[APTandRES]]/Table1[[#This Row],[Houses]]</f>
        <v>282187.14285714284</v>
      </c>
      <c r="O69" s="1">
        <f>Table1[[#This Row],[Assessed_APTandRES]]*Table1[[#This Row],[FY 2017 Mill Rate]]/1000/Table1[[#This Row],[Houses]]</f>
        <v>3555.5580000000004</v>
      </c>
      <c r="P69" s="1">
        <v>470279800</v>
      </c>
      <c r="Q69" s="1">
        <v>652531982.78999996</v>
      </c>
      <c r="R69" s="1">
        <v>226800</v>
      </c>
      <c r="S69" s="1">
        <v>312957.09000000003</v>
      </c>
      <c r="T69" t="s">
        <v>74</v>
      </c>
      <c r="U69" s="1">
        <f>Table1[[#This Row],[Res Net 2015]]+Table1[[#This Row],[Apt Net 2015]]</f>
        <v>470506600</v>
      </c>
      <c r="V69" s="1">
        <f>Table1[[#This Row],[Apt Eqized 2015]]+Table1[[#This Row],[Res Eqized 2015]]</f>
        <v>652844939.88</v>
      </c>
      <c r="W69" s="6">
        <f>Table1[[#This Row],[Res + Apt Net 2015]]/Table1[[#This Row],[Res + APT Eqized 2015]]</f>
        <v>0.72070191749741408</v>
      </c>
      <c r="X69" s="1">
        <f>VLOOKUP(Table1[[#This Row],[Town]],[1]Sheet1!$A$2:$B$170,2,FALSE)</f>
        <v>339300</v>
      </c>
      <c r="Y69" s="1">
        <f>Table1[[#This Row],[Res + Apt Ratio]]*Table1[[#This Row],[Zillow House Value Index]]</f>
        <v>244534.16060687261</v>
      </c>
      <c r="Z69" s="1">
        <v>17.03</v>
      </c>
      <c r="AA69" s="1">
        <f>Table1[[#This Row],[Zillow Net]]*Table1[[#This Row],[FY 2015 Millrate]]/1000</f>
        <v>4164.4167551350411</v>
      </c>
      <c r="AB69" s="5">
        <f>100*Table1[[#This Row],[Median Propert Tax]]/Table1[[#This Row],[Median household income]]</f>
        <v>6.8590716393830773</v>
      </c>
      <c r="AC69" s="2">
        <f>100*Table1[[#This Row],[PropertyTaxPerIncome]]/Table1[[#This Row],[Median household income]]</f>
        <v>5.8562407352505197</v>
      </c>
      <c r="AD69" s="9">
        <f>Table1[[#This Row],[TaxperIncomeZillow]]-Table1[[#This Row],[TaxPerIncome]]</f>
        <v>1.0028309041325576</v>
      </c>
      <c r="AE69" s="9"/>
    </row>
    <row r="70" spans="1:31" x14ac:dyDescent="0.45">
      <c r="A70">
        <v>69</v>
      </c>
      <c r="B70">
        <v>901540500</v>
      </c>
      <c r="C70">
        <v>7695</v>
      </c>
      <c r="D70" s="1">
        <v>6951</v>
      </c>
      <c r="E70" s="1">
        <f>100-(Table1[[#This Row],[Census Households]]/Table1[[#This Row],[Houses]]*100)</f>
        <v>9.6686159844054629</v>
      </c>
      <c r="F70" s="1">
        <v>55764</v>
      </c>
      <c r="G70" s="1">
        <v>8362</v>
      </c>
      <c r="H70" s="1">
        <v>597483020</v>
      </c>
      <c r="I70" s="1">
        <v>30522680</v>
      </c>
      <c r="J70" s="1">
        <f>Table1[[#This Row],[Apartment]]+Table1[[#This Row],[Residential]]</f>
        <v>628005700</v>
      </c>
      <c r="K70" s="1">
        <f>IF(Table1[[#This Row],[Town]]="Hartford",((Table1[[#This Row],[Apartment]]*0.7)+(Table1[[#This Row],[Residential]]*0.32)),((Table1[[#This Row],[Apartment]]*0.7)+(Table1[[#This Row],[Residential]]*0.7)))</f>
        <v>439603990</v>
      </c>
      <c r="L70" s="1">
        <v>1344425196</v>
      </c>
      <c r="M70">
        <v>27</v>
      </c>
      <c r="N70" s="1">
        <f>Table1[[#This Row],[APTandRES]]/Table1[[#This Row],[Houses]]</f>
        <v>81612.176738141658</v>
      </c>
      <c r="O70" s="1">
        <f>Table1[[#This Row],[Assessed_APTandRES]]*Table1[[#This Row],[FY 2017 Mill Rate]]/1000/Table1[[#This Row],[Houses]]</f>
        <v>1542.4701403508773</v>
      </c>
      <c r="P70" s="1">
        <v>592798530</v>
      </c>
      <c r="Q70" s="1">
        <v>956435188.76999998</v>
      </c>
      <c r="R70" s="1">
        <v>30522680</v>
      </c>
      <c r="S70" s="1">
        <v>49040295.630000003</v>
      </c>
      <c r="T70" t="s">
        <v>75</v>
      </c>
      <c r="U70" s="1">
        <f>Table1[[#This Row],[Res Net 2015]]+Table1[[#This Row],[Apt Net 2015]]</f>
        <v>623321210</v>
      </c>
      <c r="V70" s="1">
        <f>Table1[[#This Row],[Apt Eqized 2015]]+Table1[[#This Row],[Res Eqized 2015]]</f>
        <v>1005475484.4</v>
      </c>
      <c r="W70" s="6">
        <f>Table1[[#This Row],[Res + Apt Net 2015]]/Table1[[#This Row],[Res + APT Eqized 2015]]</f>
        <v>0.61992681042040132</v>
      </c>
      <c r="X70" s="1">
        <f>VLOOKUP(Table1[[#This Row],[Town]],[1]Sheet1!$A$2:$B$170,2,FALSE)</f>
        <v>171964.11042944784</v>
      </c>
      <c r="Y70" s="1">
        <f>Table1[[#This Row],[Res + Apt Ratio]]*Table1[[#This Row],[Zillow House Value Index]]</f>
        <v>106605.16248530927</v>
      </c>
      <c r="Z70" s="1">
        <v>26.51</v>
      </c>
      <c r="AA70" s="1">
        <f>Table1[[#This Row],[Zillow Net]]*Table1[[#This Row],[FY 2015 Millrate]]/1000</f>
        <v>2826.1028574855486</v>
      </c>
      <c r="AB70" s="5">
        <f>100*Table1[[#This Row],[Median Propert Tax]]/Table1[[#This Row],[Median household income]]</f>
        <v>5.0679701195853033</v>
      </c>
      <c r="AC70" s="2">
        <f>100*Table1[[#This Row],[PropertyTaxPerIncome]]/Table1[[#This Row],[Median household income]]</f>
        <v>2.7660679656245555</v>
      </c>
      <c r="AD70" s="9">
        <f>Table1[[#This Row],[TaxperIncomeZillow]]-Table1[[#This Row],[TaxPerIncome]]</f>
        <v>2.3019021539607478</v>
      </c>
      <c r="AE70" s="9"/>
    </row>
    <row r="71" spans="1:31" x14ac:dyDescent="0.45">
      <c r="A71">
        <v>70</v>
      </c>
      <c r="B71">
        <v>900740710</v>
      </c>
      <c r="C71">
        <v>2620</v>
      </c>
      <c r="D71" s="1">
        <v>2513</v>
      </c>
      <c r="E71" s="1">
        <f>100-(Table1[[#This Row],[Census Households]]/Table1[[#This Row],[Houses]]*100)</f>
        <v>4.083969465648849</v>
      </c>
      <c r="F71" s="1">
        <v>112137</v>
      </c>
      <c r="G71" s="1">
        <v>12968</v>
      </c>
      <c r="H71" s="1">
        <v>594189920</v>
      </c>
      <c r="I71" s="1">
        <v>63240</v>
      </c>
      <c r="J71" s="1">
        <f>Table1[[#This Row],[Apartment]]+Table1[[#This Row],[Residential]]</f>
        <v>594253160</v>
      </c>
      <c r="K71" s="1">
        <f>IF(Table1[[#This Row],[Town]]="Hartford",((Table1[[#This Row],[Apartment]]*0.7)+(Table1[[#This Row],[Residential]]*0.32)),((Table1[[#This Row],[Apartment]]*0.7)+(Table1[[#This Row],[Residential]]*0.7)))</f>
        <v>415977212</v>
      </c>
      <c r="L71" s="1">
        <v>690852882</v>
      </c>
      <c r="M71">
        <v>26</v>
      </c>
      <c r="N71" s="1">
        <f>Table1[[#This Row],[APTandRES]]/Table1[[#This Row],[Houses]]</f>
        <v>226814.18320610686</v>
      </c>
      <c r="O71" s="1">
        <f>Table1[[#This Row],[Assessed_APTandRES]]*Table1[[#This Row],[FY 2017 Mill Rate]]/1000/Table1[[#This Row],[Houses]]</f>
        <v>4128.0181343511449</v>
      </c>
      <c r="P71" s="1">
        <v>626773580</v>
      </c>
      <c r="Q71" s="1">
        <v>879682217.53999996</v>
      </c>
      <c r="R71" s="1">
        <v>62480</v>
      </c>
      <c r="S71" s="1">
        <v>87691.23</v>
      </c>
      <c r="T71" t="s">
        <v>76</v>
      </c>
      <c r="U71" s="1">
        <f>Table1[[#This Row],[Res Net 2015]]+Table1[[#This Row],[Apt Net 2015]]</f>
        <v>626836060</v>
      </c>
      <c r="V71" s="1">
        <f>Table1[[#This Row],[Apt Eqized 2015]]+Table1[[#This Row],[Res Eqized 2015]]</f>
        <v>879769908.76999998</v>
      </c>
      <c r="W71" s="6">
        <f>Table1[[#This Row],[Res + Apt Net 2015]]/Table1[[#This Row],[Res + APT Eqized 2015]]</f>
        <v>0.71250000000156288</v>
      </c>
      <c r="X71" s="1">
        <f>VLOOKUP(Table1[[#This Row],[Town]],[1]Sheet1!$A$2:$B$170,2,FALSE)</f>
        <v>334700</v>
      </c>
      <c r="Y71" s="1">
        <f>Table1[[#This Row],[Res + Apt Ratio]]*Table1[[#This Row],[Zillow House Value Index]]</f>
        <v>238473.75000052308</v>
      </c>
      <c r="Z71" s="1">
        <v>24.53</v>
      </c>
      <c r="AA71" s="1">
        <f>Table1[[#This Row],[Zillow Net]]*Table1[[#This Row],[FY 2015 Millrate]]/1000</f>
        <v>5849.7610875128312</v>
      </c>
      <c r="AB71" s="5">
        <f>100*Table1[[#This Row],[Median Propert Tax]]/Table1[[#This Row],[Median household income]]</f>
        <v>5.2166199269757811</v>
      </c>
      <c r="AC71" s="2">
        <f>100*Table1[[#This Row],[PropertyTaxPerIncome]]/Table1[[#This Row],[Median household income]]</f>
        <v>3.6812275469748124</v>
      </c>
      <c r="AD71" s="9">
        <f>Table1[[#This Row],[TaxperIncomeZillow]]-Table1[[#This Row],[TaxPerIncome]]</f>
        <v>1.5353923800009688</v>
      </c>
      <c r="AE71" s="9"/>
    </row>
    <row r="72" spans="1:31" x14ac:dyDescent="0.45">
      <c r="A72">
        <v>71</v>
      </c>
      <c r="B72">
        <v>901142390</v>
      </c>
      <c r="C72">
        <v>3135</v>
      </c>
      <c r="D72" s="1">
        <v>2661</v>
      </c>
      <c r="E72" s="1">
        <f>100-(Table1[[#This Row],[Census Households]]/Table1[[#This Row],[Houses]]*100)</f>
        <v>15.119617224880372</v>
      </c>
      <c r="F72" s="1">
        <v>89375</v>
      </c>
      <c r="G72" s="1">
        <v>14037</v>
      </c>
      <c r="H72" s="1">
        <v>461477371</v>
      </c>
      <c r="I72" s="1">
        <v>1111020</v>
      </c>
      <c r="J72" s="1">
        <f>Table1[[#This Row],[Apartment]]+Table1[[#This Row],[Residential]]</f>
        <v>462588391</v>
      </c>
      <c r="K72" s="1">
        <f>IF(Table1[[#This Row],[Town]]="Hartford",((Table1[[#This Row],[Apartment]]*0.7)+(Table1[[#This Row],[Residential]]*0.32)),((Table1[[#This Row],[Apartment]]*0.7)+(Table1[[#This Row],[Residential]]*0.7)))</f>
        <v>323811873.69999999</v>
      </c>
      <c r="L72" s="1">
        <v>629049961</v>
      </c>
      <c r="M72">
        <v>29</v>
      </c>
      <c r="N72" s="1">
        <f>Table1[[#This Row],[APTandRES]]/Table1[[#This Row],[Houses]]</f>
        <v>147556.10558213716</v>
      </c>
      <c r="O72" s="1">
        <f>Table1[[#This Row],[Assessed_APTandRES]]*Table1[[#This Row],[FY 2017 Mill Rate]]/1000/Table1[[#This Row],[Houses]]</f>
        <v>2995.388943317384</v>
      </c>
      <c r="P72" s="1">
        <v>458640241</v>
      </c>
      <c r="Q72" s="1">
        <v>662009585.74000001</v>
      </c>
      <c r="R72" s="1">
        <v>1111020</v>
      </c>
      <c r="S72" s="1">
        <v>1599280.26</v>
      </c>
      <c r="T72" t="s">
        <v>77</v>
      </c>
      <c r="U72" s="1">
        <f>Table1[[#This Row],[Res Net 2015]]+Table1[[#This Row],[Apt Net 2015]]</f>
        <v>459751261</v>
      </c>
      <c r="V72" s="1">
        <f>Table1[[#This Row],[Apt Eqized 2015]]+Table1[[#This Row],[Res Eqized 2015]]</f>
        <v>663608866</v>
      </c>
      <c r="W72" s="6">
        <f>Table1[[#This Row],[Res + Apt Net 2015]]/Table1[[#This Row],[Res + APT Eqized 2015]]</f>
        <v>0.69280457895509795</v>
      </c>
      <c r="X72" s="1">
        <f>VLOOKUP(Table1[[#This Row],[Town]],[1]Sheet1!$A$2:$B$170,2,FALSE)</f>
        <v>218700</v>
      </c>
      <c r="Y72" s="1">
        <f>Table1[[#This Row],[Res + Apt Ratio]]*Table1[[#This Row],[Zillow House Value Index]]</f>
        <v>151516.36141747993</v>
      </c>
      <c r="Z72" s="1">
        <v>28.2</v>
      </c>
      <c r="AA72" s="1">
        <f>Table1[[#This Row],[Zillow Net]]*Table1[[#This Row],[FY 2015 Millrate]]/1000</f>
        <v>4272.7613919729338</v>
      </c>
      <c r="AB72" s="5">
        <f>100*Table1[[#This Row],[Median Propert Tax]]/Table1[[#This Row],[Median household income]]</f>
        <v>4.7807120469627229</v>
      </c>
      <c r="AC72" s="2">
        <f>100*Table1[[#This Row],[PropertyTaxPerIncome]]/Table1[[#This Row],[Median household income]]</f>
        <v>3.3514841323830873</v>
      </c>
      <c r="AD72" s="9">
        <f>Table1[[#This Row],[TaxperIncomeZillow]]-Table1[[#This Row],[TaxPerIncome]]</f>
        <v>1.4292279145796356</v>
      </c>
      <c r="AE72" s="9"/>
    </row>
    <row r="73" spans="1:31" x14ac:dyDescent="0.45">
      <c r="A73">
        <v>72</v>
      </c>
      <c r="B73">
        <v>901142600</v>
      </c>
      <c r="C73">
        <v>6101</v>
      </c>
      <c r="D73" s="1">
        <v>5704</v>
      </c>
      <c r="E73" s="1">
        <f>100-(Table1[[#This Row],[Census Households]]/Table1[[#This Row],[Houses]]*100)</f>
        <v>6.5071299786920207</v>
      </c>
      <c r="F73" s="1">
        <v>84825</v>
      </c>
      <c r="G73" s="1">
        <v>5705</v>
      </c>
      <c r="H73" s="1">
        <v>838100306</v>
      </c>
      <c r="I73" s="1">
        <v>8392860</v>
      </c>
      <c r="J73" s="1">
        <f>Table1[[#This Row],[Apartment]]+Table1[[#This Row],[Residential]]</f>
        <v>846493166</v>
      </c>
      <c r="K73" s="1">
        <f>IF(Table1[[#This Row],[Town]]="Hartford",((Table1[[#This Row],[Apartment]]*0.7)+(Table1[[#This Row],[Residential]]*0.32)),((Table1[[#This Row],[Apartment]]*0.7)+(Table1[[#This Row],[Residential]]*0.7)))</f>
        <v>592545216.19999993</v>
      </c>
      <c r="L73" s="1">
        <v>1112096880</v>
      </c>
      <c r="M73">
        <v>32</v>
      </c>
      <c r="N73" s="1">
        <f>Table1[[#This Row],[APTandRES]]/Table1[[#This Row],[Houses]]</f>
        <v>138746.62612686446</v>
      </c>
      <c r="O73" s="1">
        <f>Table1[[#This Row],[Assessed_APTandRES]]*Table1[[#This Row],[FY 2017 Mill Rate]]/1000/Table1[[#This Row],[Houses]]</f>
        <v>3107.9244252417629</v>
      </c>
      <c r="P73" s="1">
        <v>831197706</v>
      </c>
      <c r="Q73" s="1">
        <v>1187425294.29</v>
      </c>
      <c r="R73" s="1">
        <v>8392860</v>
      </c>
      <c r="S73" s="1">
        <v>11989800</v>
      </c>
      <c r="T73" t="s">
        <v>78</v>
      </c>
      <c r="U73" s="1">
        <f>Table1[[#This Row],[Res Net 2015]]+Table1[[#This Row],[Apt Net 2015]]</f>
        <v>839590566</v>
      </c>
      <c r="V73" s="1">
        <f>Table1[[#This Row],[Apt Eqized 2015]]+Table1[[#This Row],[Res Eqized 2015]]</f>
        <v>1199415094.29</v>
      </c>
      <c r="W73" s="6">
        <f>Table1[[#This Row],[Res + Apt Net 2015]]/Table1[[#This Row],[Res + APT Eqized 2015]]</f>
        <v>0.69999999999749885</v>
      </c>
      <c r="X73" s="1">
        <f>VLOOKUP(Table1[[#This Row],[Town]],[1]Sheet1!$A$2:$B$170,2,FALSE)</f>
        <v>214200</v>
      </c>
      <c r="Y73" s="1">
        <f>Table1[[#This Row],[Res + Apt Ratio]]*Table1[[#This Row],[Zillow House Value Index]]</f>
        <v>149939.99999946426</v>
      </c>
      <c r="Z73" s="1">
        <v>29.9</v>
      </c>
      <c r="AA73" s="1">
        <f>Table1[[#This Row],[Zillow Net]]*Table1[[#This Row],[FY 2015 Millrate]]/1000</f>
        <v>4483.2059999839812</v>
      </c>
      <c r="AB73" s="5">
        <f>100*Table1[[#This Row],[Median Propert Tax]]/Table1[[#This Row],[Median household income]]</f>
        <v>5.2852413792914597</v>
      </c>
      <c r="AC73" s="2">
        <f>100*Table1[[#This Row],[PropertyTaxPerIncome]]/Table1[[#This Row],[Median household income]]</f>
        <v>3.6639250518617898</v>
      </c>
      <c r="AD73" s="9">
        <f>Table1[[#This Row],[TaxperIncomeZillow]]-Table1[[#This Row],[TaxPerIncome]]</f>
        <v>1.6213163274296698</v>
      </c>
      <c r="AE73" s="9"/>
    </row>
    <row r="74" spans="1:31" x14ac:dyDescent="0.45">
      <c r="A74">
        <v>73</v>
      </c>
      <c r="B74">
        <v>901143230</v>
      </c>
      <c r="C74">
        <v>1761</v>
      </c>
      <c r="D74" s="1">
        <v>1580</v>
      </c>
      <c r="E74" s="1">
        <f>100-(Table1[[#This Row],[Census Households]]/Table1[[#This Row],[Houses]]*100)</f>
        <v>10.278250993753545</v>
      </c>
      <c r="F74" s="1">
        <v>81200</v>
      </c>
      <c r="G74" s="1">
        <v>6350</v>
      </c>
      <c r="H74" s="1">
        <v>238193680</v>
      </c>
      <c r="I74" s="1">
        <v>420950</v>
      </c>
      <c r="J74" s="1">
        <f>Table1[[#This Row],[Apartment]]+Table1[[#This Row],[Residential]]</f>
        <v>238614630</v>
      </c>
      <c r="K74" s="1">
        <f>IF(Table1[[#This Row],[Town]]="Hartford",((Table1[[#This Row],[Apartment]]*0.7)+(Table1[[#This Row],[Residential]]*0.32)),((Table1[[#This Row],[Apartment]]*0.7)+(Table1[[#This Row],[Residential]]*0.7)))</f>
        <v>167030241</v>
      </c>
      <c r="L74" s="1">
        <v>371600768</v>
      </c>
      <c r="M74">
        <v>21</v>
      </c>
      <c r="N74" s="1">
        <f>Table1[[#This Row],[APTandRES]]/Table1[[#This Row],[Houses]]</f>
        <v>135499.5059625213</v>
      </c>
      <c r="O74" s="1">
        <f>Table1[[#This Row],[Assessed_APTandRES]]*Table1[[#This Row],[FY 2017 Mill Rate]]/1000/Table1[[#This Row],[Houses]]</f>
        <v>1991.8427376490631</v>
      </c>
      <c r="P74" s="1">
        <v>223037415</v>
      </c>
      <c r="Q74" s="1">
        <v>312377331.93000001</v>
      </c>
      <c r="R74" s="1">
        <v>799830</v>
      </c>
      <c r="S74" s="1">
        <v>1114435</v>
      </c>
      <c r="T74" t="s">
        <v>79</v>
      </c>
      <c r="U74" s="1">
        <f>Table1[[#This Row],[Res Net 2015]]+Table1[[#This Row],[Apt Net 2015]]</f>
        <v>223837245</v>
      </c>
      <c r="V74" s="1">
        <f>Table1[[#This Row],[Apt Eqized 2015]]+Table1[[#This Row],[Res Eqized 2015]]</f>
        <v>313491766.93000001</v>
      </c>
      <c r="W74" s="6">
        <f>Table1[[#This Row],[Res + Apt Net 2015]]/Table1[[#This Row],[Res + APT Eqized 2015]]</f>
        <v>0.71401315317470815</v>
      </c>
      <c r="X74" s="1">
        <f>VLOOKUP(Table1[[#This Row],[Town]],[1]Sheet1!$A$2:$B$170,2,FALSE)</f>
        <v>200700</v>
      </c>
      <c r="Y74" s="1">
        <f>Table1[[#This Row],[Res + Apt Ratio]]*Table1[[#This Row],[Zillow House Value Index]]</f>
        <v>143302.43984216393</v>
      </c>
      <c r="Z74" s="1">
        <v>19.5</v>
      </c>
      <c r="AA74" s="1">
        <f>Table1[[#This Row],[Zillow Net]]*Table1[[#This Row],[FY 2015 Millrate]]/1000</f>
        <v>2794.397576922197</v>
      </c>
      <c r="AB74" s="5">
        <f>100*Table1[[#This Row],[Median Propert Tax]]/Table1[[#This Row],[Median household income]]</f>
        <v>3.441376326258863</v>
      </c>
      <c r="AC74" s="2">
        <f>100*Table1[[#This Row],[PropertyTaxPerIncome]]/Table1[[#This Row],[Median household income]]</f>
        <v>2.4530082975973682</v>
      </c>
      <c r="AD74" s="9">
        <f>Table1[[#This Row],[TaxperIncomeZillow]]-Table1[[#This Row],[TaxPerIncome]]</f>
        <v>0.98836802866149487</v>
      </c>
      <c r="AE74" s="9"/>
    </row>
    <row r="75" spans="1:31" x14ac:dyDescent="0.45">
      <c r="A75">
        <v>74</v>
      </c>
      <c r="B75">
        <v>900543370</v>
      </c>
      <c r="C75">
        <v>4030</v>
      </c>
      <c r="D75" s="1">
        <v>3441</v>
      </c>
      <c r="E75" s="1">
        <f>100-(Table1[[#This Row],[Census Households]]/Table1[[#This Row],[Houses]]*100)</f>
        <v>14.615384615384613</v>
      </c>
      <c r="F75" s="1">
        <v>82361</v>
      </c>
      <c r="G75" s="1">
        <v>9002</v>
      </c>
      <c r="H75" s="1">
        <v>791019050</v>
      </c>
      <c r="I75" s="1">
        <v>5453740</v>
      </c>
      <c r="J75" s="1">
        <f>Table1[[#This Row],[Apartment]]+Table1[[#This Row],[Residential]]</f>
        <v>796472790</v>
      </c>
      <c r="K75" s="1">
        <f>IF(Table1[[#This Row],[Town]]="Hartford",((Table1[[#This Row],[Apartment]]*0.7)+(Table1[[#This Row],[Residential]]*0.32)),((Table1[[#This Row],[Apartment]]*0.7)+(Table1[[#This Row],[Residential]]*0.7)))</f>
        <v>557530953</v>
      </c>
      <c r="L75" s="1">
        <v>1043601572</v>
      </c>
      <c r="M75">
        <v>27</v>
      </c>
      <c r="N75" s="1">
        <f>Table1[[#This Row],[APTandRES]]/Table1[[#This Row],[Houses]]</f>
        <v>197635.92803970224</v>
      </c>
      <c r="O75" s="1">
        <f>Table1[[#This Row],[Assessed_APTandRES]]*Table1[[#This Row],[FY 2017 Mill Rate]]/1000/Table1[[#This Row],[Houses]]</f>
        <v>3735.3190399503724</v>
      </c>
      <c r="P75" s="1">
        <v>783636740</v>
      </c>
      <c r="Q75" s="1">
        <v>1043318785.78</v>
      </c>
      <c r="R75" s="1">
        <v>5453740</v>
      </c>
      <c r="S75" s="1">
        <v>7232117.7599999998</v>
      </c>
      <c r="T75" t="s">
        <v>80</v>
      </c>
      <c r="U75" s="1">
        <f>Table1[[#This Row],[Res Net 2015]]+Table1[[#This Row],[Apt Net 2015]]</f>
        <v>789090480</v>
      </c>
      <c r="V75" s="1">
        <f>Table1[[#This Row],[Apt Eqized 2015]]+Table1[[#This Row],[Res Eqized 2015]]</f>
        <v>1050550903.54</v>
      </c>
      <c r="W75" s="6">
        <f>Table1[[#This Row],[Res + Apt Net 2015]]/Table1[[#This Row],[Res + APT Eqized 2015]]</f>
        <v>0.75112065235585723</v>
      </c>
      <c r="X75" s="1">
        <f>VLOOKUP(Table1[[#This Row],[Town]],[1]Sheet1!$A$2:$B$170,2,FALSE)</f>
        <v>296200</v>
      </c>
      <c r="Y75" s="1">
        <f>Table1[[#This Row],[Res + Apt Ratio]]*Table1[[#This Row],[Zillow House Value Index]]</f>
        <v>222481.93722780491</v>
      </c>
      <c r="Z75" s="1">
        <v>25.2</v>
      </c>
      <c r="AA75" s="1">
        <f>Table1[[#This Row],[Zillow Net]]*Table1[[#This Row],[FY 2015 Millrate]]/1000</f>
        <v>5606.5448181406837</v>
      </c>
      <c r="AB75" s="5">
        <f>100*Table1[[#This Row],[Median Propert Tax]]/Table1[[#This Row],[Median household income]]</f>
        <v>6.8072811380880323</v>
      </c>
      <c r="AC75" s="2">
        <f>100*Table1[[#This Row],[PropertyTaxPerIncome]]/Table1[[#This Row],[Median household income]]</f>
        <v>4.5353007369390523</v>
      </c>
      <c r="AD75" s="9">
        <f>Table1[[#This Row],[TaxperIncomeZillow]]-Table1[[#This Row],[TaxPerIncome]]</f>
        <v>2.2719804011489799</v>
      </c>
      <c r="AE75" s="9"/>
    </row>
    <row r="76" spans="1:31" x14ac:dyDescent="0.45">
      <c r="A76">
        <v>75</v>
      </c>
      <c r="B76">
        <v>901144210</v>
      </c>
      <c r="C76">
        <v>1230</v>
      </c>
      <c r="D76" s="1">
        <v>1077</v>
      </c>
      <c r="E76" s="1">
        <f>100-(Table1[[#This Row],[Census Households]]/Table1[[#This Row],[Houses]]*100)</f>
        <v>12.439024390243901</v>
      </c>
      <c r="F76" s="1">
        <v>81650</v>
      </c>
      <c r="G76" s="1">
        <v>13148</v>
      </c>
      <c r="H76" s="1">
        <v>471139200</v>
      </c>
      <c r="I76" s="1">
        <v>0</v>
      </c>
      <c r="J76" s="1">
        <f>Table1[[#This Row],[Apartment]]+Table1[[#This Row],[Residential]]</f>
        <v>471139200</v>
      </c>
      <c r="K76" s="1">
        <f>IF(Table1[[#This Row],[Town]]="Hartford",((Table1[[#This Row],[Apartment]]*0.7)+(Table1[[#This Row],[Residential]]*0.32)),((Table1[[#This Row],[Apartment]]*0.7)+(Table1[[#This Row],[Residential]]*0.7)))</f>
        <v>329797440</v>
      </c>
      <c r="L76" s="1">
        <v>522516009</v>
      </c>
      <c r="M76">
        <v>18</v>
      </c>
      <c r="N76" s="1">
        <f>Table1[[#This Row],[APTandRES]]/Table1[[#This Row],[Houses]]</f>
        <v>383040</v>
      </c>
      <c r="O76" s="1">
        <f>Table1[[#This Row],[Assessed_APTandRES]]*Table1[[#This Row],[FY 2017 Mill Rate]]/1000/Table1[[#This Row],[Houses]]</f>
        <v>4826.3040000000001</v>
      </c>
      <c r="P76" s="1">
        <v>468562007</v>
      </c>
      <c r="Q76" s="1">
        <v>623087775.26999998</v>
      </c>
      <c r="R76" s="1">
        <v>0</v>
      </c>
      <c r="S76" s="1">
        <v>0</v>
      </c>
      <c r="T76" t="s">
        <v>81</v>
      </c>
      <c r="U76" s="1">
        <f>Table1[[#This Row],[Res Net 2015]]+Table1[[#This Row],[Apt Net 2015]]</f>
        <v>468562007</v>
      </c>
      <c r="V76" s="1">
        <f>Table1[[#This Row],[Apt Eqized 2015]]+Table1[[#This Row],[Res Eqized 2015]]</f>
        <v>623087775.26999998</v>
      </c>
      <c r="W76" s="6">
        <f>Table1[[#This Row],[Res + Apt Net 2015]]/Table1[[#This Row],[Res + APT Eqized 2015]]</f>
        <v>0.75199999999512113</v>
      </c>
      <c r="X76" s="1">
        <f>VLOOKUP(Table1[[#This Row],[Town]],[1]Sheet1!$A$2:$B$170,2,FALSE)</f>
        <v>415200</v>
      </c>
      <c r="Y76" s="1">
        <f>Table1[[#This Row],[Res + Apt Ratio]]*Table1[[#This Row],[Zillow House Value Index]]</f>
        <v>312230.39999797428</v>
      </c>
      <c r="Z76" s="1">
        <v>17</v>
      </c>
      <c r="AA76" s="1">
        <f>Table1[[#This Row],[Zillow Net]]*Table1[[#This Row],[FY 2015 Millrate]]/1000</f>
        <v>5307.9167999655619</v>
      </c>
      <c r="AB76" s="5">
        <f>100*Table1[[#This Row],[Median Propert Tax]]/Table1[[#This Row],[Median household income]]</f>
        <v>6.5008166564183236</v>
      </c>
      <c r="AC76" s="2">
        <f>100*Table1[[#This Row],[PropertyTaxPerIncome]]/Table1[[#This Row],[Median household income]]</f>
        <v>5.9109663196570734</v>
      </c>
      <c r="AD76" s="9">
        <f>Table1[[#This Row],[TaxperIncomeZillow]]-Table1[[#This Row],[TaxPerIncome]]</f>
        <v>0.5898503367612502</v>
      </c>
      <c r="AE76" s="9"/>
    </row>
    <row r="77" spans="1:31" x14ac:dyDescent="0.45">
      <c r="A77">
        <v>76</v>
      </c>
      <c r="B77">
        <v>900944560</v>
      </c>
      <c r="C77">
        <v>8133</v>
      </c>
      <c r="D77" s="1">
        <v>6779</v>
      </c>
      <c r="E77" s="1">
        <f>100-(Table1[[#This Row],[Census Households]]/Table1[[#This Row],[Houses]]*100)</f>
        <v>16.64822328783967</v>
      </c>
      <c r="F77" s="1">
        <v>107183</v>
      </c>
      <c r="G77" s="1">
        <v>8949</v>
      </c>
      <c r="H77" s="1">
        <v>2462672800</v>
      </c>
      <c r="I77" s="1">
        <v>9542000</v>
      </c>
      <c r="J77" s="1">
        <f>Table1[[#This Row],[Apartment]]+Table1[[#This Row],[Residential]]</f>
        <v>2472214800</v>
      </c>
      <c r="K77" s="1">
        <f>IF(Table1[[#This Row],[Town]]="Hartford",((Table1[[#This Row],[Apartment]]*0.7)+(Table1[[#This Row],[Residential]]*0.32)),((Table1[[#This Row],[Apartment]]*0.7)+(Table1[[#This Row],[Residential]]*0.7)))</f>
        <v>1730550360</v>
      </c>
      <c r="L77" s="1">
        <v>2889130702</v>
      </c>
      <c r="M77">
        <v>26</v>
      </c>
      <c r="N77" s="1">
        <f>Table1[[#This Row],[APTandRES]]/Table1[[#This Row],[Houses]]</f>
        <v>303973.29398745851</v>
      </c>
      <c r="O77" s="1">
        <f>Table1[[#This Row],[Assessed_APTandRES]]*Table1[[#This Row],[FY 2017 Mill Rate]]/1000/Table1[[#This Row],[Houses]]</f>
        <v>5532.3139505717445</v>
      </c>
      <c r="P77" s="1">
        <v>2443351400</v>
      </c>
      <c r="Q77" s="1">
        <v>3584203315.2399998</v>
      </c>
      <c r="R77" s="1">
        <v>10036200</v>
      </c>
      <c r="S77" s="1">
        <v>14700747.029999999</v>
      </c>
      <c r="T77" t="s">
        <v>82</v>
      </c>
      <c r="U77" s="1">
        <f>Table1[[#This Row],[Res Net 2015]]+Table1[[#This Row],[Apt Net 2015]]</f>
        <v>2453387600</v>
      </c>
      <c r="V77" s="1">
        <f>Table1[[#This Row],[Apt Eqized 2015]]+Table1[[#This Row],[Res Eqized 2015]]</f>
        <v>3598904062.27</v>
      </c>
      <c r="W77" s="6">
        <f>Table1[[#This Row],[Res + Apt Net 2015]]/Table1[[#This Row],[Res + APT Eqized 2015]]</f>
        <v>0.68170408478533651</v>
      </c>
      <c r="X77" s="1">
        <f>VLOOKUP(Table1[[#This Row],[Town]],[1]Sheet1!$A$2:$B$170,2,FALSE)</f>
        <v>404600</v>
      </c>
      <c r="Y77" s="1">
        <f>Table1[[#This Row],[Res + Apt Ratio]]*Table1[[#This Row],[Zillow House Value Index]]</f>
        <v>275817.47270414716</v>
      </c>
      <c r="Z77" s="1">
        <v>25.17</v>
      </c>
      <c r="AA77" s="1">
        <f>Table1[[#This Row],[Zillow Net]]*Table1[[#This Row],[FY 2015 Millrate]]/1000</f>
        <v>6942.3257879633848</v>
      </c>
      <c r="AB77" s="5">
        <f>100*Table1[[#This Row],[Median Propert Tax]]/Table1[[#This Row],[Median household income]]</f>
        <v>6.4770773237951778</v>
      </c>
      <c r="AC77" s="2">
        <f>100*Table1[[#This Row],[PropertyTaxPerIncome]]/Table1[[#This Row],[Median household income]]</f>
        <v>5.1615591563697087</v>
      </c>
      <c r="AD77" s="9">
        <f>Table1[[#This Row],[TaxperIncomeZillow]]-Table1[[#This Row],[TaxPerIncome]]</f>
        <v>1.315518167425469</v>
      </c>
      <c r="AE77" s="9"/>
    </row>
    <row r="78" spans="1:31" x14ac:dyDescent="0.45">
      <c r="A78">
        <v>77</v>
      </c>
      <c r="B78">
        <v>900344700</v>
      </c>
      <c r="C78">
        <v>26214</v>
      </c>
      <c r="D78" s="1">
        <v>24141</v>
      </c>
      <c r="E78" s="1">
        <f>100-(Table1[[#This Row],[Census Households]]/Table1[[#This Row],[Houses]]*100)</f>
        <v>7.907988097962928</v>
      </c>
      <c r="F78" s="1">
        <v>63158</v>
      </c>
      <c r="G78" s="1">
        <v>2750</v>
      </c>
      <c r="H78" s="1">
        <v>2057242317</v>
      </c>
      <c r="I78" s="1">
        <v>289482400</v>
      </c>
      <c r="J78" s="1">
        <f>Table1[[#This Row],[Apartment]]+Table1[[#This Row],[Residential]]</f>
        <v>2346724717</v>
      </c>
      <c r="K78" s="1">
        <f>IF(Table1[[#This Row],[Town]]="Hartford",((Table1[[#This Row],[Apartment]]*0.7)+(Table1[[#This Row],[Residential]]*0.32)),((Table1[[#This Row],[Apartment]]*0.7)+(Table1[[#This Row],[Residential]]*0.7)))</f>
        <v>1642707301.8999999</v>
      </c>
      <c r="L78" s="1">
        <v>4066191624</v>
      </c>
      <c r="M78">
        <v>40</v>
      </c>
      <c r="N78" s="1">
        <f>Table1[[#This Row],[APTandRES]]/Table1[[#This Row],[Houses]]</f>
        <v>89521.809605554285</v>
      </c>
      <c r="O78" s="1">
        <f>Table1[[#This Row],[Assessed_APTandRES]]*Table1[[#This Row],[FY 2017 Mill Rate]]/1000/Table1[[#This Row],[Houses]]</f>
        <v>2506.6106689555195</v>
      </c>
      <c r="P78" s="1">
        <v>2134350500</v>
      </c>
      <c r="Q78" s="1">
        <v>2998525568.98</v>
      </c>
      <c r="R78" s="1">
        <v>316523700</v>
      </c>
      <c r="S78" s="1">
        <v>444181448.22000003</v>
      </c>
      <c r="T78" t="s">
        <v>83</v>
      </c>
      <c r="U78" s="1">
        <f>Table1[[#This Row],[Res Net 2015]]+Table1[[#This Row],[Apt Net 2015]]</f>
        <v>2450874200</v>
      </c>
      <c r="V78" s="1">
        <f>Table1[[#This Row],[Apt Eqized 2015]]+Table1[[#This Row],[Res Eqized 2015]]</f>
        <v>3442707017.1999998</v>
      </c>
      <c r="W78" s="6">
        <f>Table1[[#This Row],[Res + Apt Net 2015]]/Table1[[#This Row],[Res + APT Eqized 2015]]</f>
        <v>0.71190321678704138</v>
      </c>
      <c r="X78" s="1">
        <f>VLOOKUP(Table1[[#This Row],[Town]],[1]Sheet1!$A$2:$B$170,2,FALSE)</f>
        <v>169300</v>
      </c>
      <c r="Y78" s="1">
        <f>Table1[[#This Row],[Res + Apt Ratio]]*Table1[[#This Row],[Zillow House Value Index]]</f>
        <v>120525.21460204611</v>
      </c>
      <c r="Z78" s="1">
        <v>38.65</v>
      </c>
      <c r="AA78" s="1">
        <f>Table1[[#This Row],[Zillow Net]]*Table1[[#This Row],[FY 2015 Millrate]]/1000</f>
        <v>4658.2995443690816</v>
      </c>
      <c r="AB78" s="5">
        <f>100*Table1[[#This Row],[Median Propert Tax]]/Table1[[#This Row],[Median household income]]</f>
        <v>7.3756286525366246</v>
      </c>
      <c r="AC78" s="2">
        <f>100*Table1[[#This Row],[PropertyTaxPerIncome]]/Table1[[#This Row],[Median household income]]</f>
        <v>3.9687936111902204</v>
      </c>
      <c r="AD78" s="9">
        <f>Table1[[#This Row],[TaxperIncomeZillow]]-Table1[[#This Row],[TaxPerIncome]]</f>
        <v>3.4068350413464041</v>
      </c>
      <c r="AE78" s="9"/>
    </row>
    <row r="79" spans="1:31" x14ac:dyDescent="0.45">
      <c r="A79">
        <v>78</v>
      </c>
      <c r="B79">
        <v>901344910</v>
      </c>
      <c r="C79">
        <v>6061</v>
      </c>
      <c r="D79" s="1">
        <v>5557</v>
      </c>
      <c r="E79" s="1">
        <f>100-(Table1[[#This Row],[Census Households]]/Table1[[#This Row],[Houses]]*100)</f>
        <v>8.3154594951328136</v>
      </c>
      <c r="F79" s="1">
        <v>60263</v>
      </c>
      <c r="G79" s="1">
        <v>9260</v>
      </c>
      <c r="H79" s="1">
        <v>703384643</v>
      </c>
      <c r="I79" s="1">
        <v>31548000</v>
      </c>
      <c r="J79" s="1">
        <f>Table1[[#This Row],[Apartment]]+Table1[[#This Row],[Residential]]</f>
        <v>734932643</v>
      </c>
      <c r="K79" s="1">
        <f>IF(Table1[[#This Row],[Town]]="Hartford",((Table1[[#This Row],[Apartment]]*0.7)+(Table1[[#This Row],[Residential]]*0.32)),((Table1[[#This Row],[Apartment]]*0.7)+(Table1[[#This Row],[Residential]]*0.7)))</f>
        <v>514452850.09999996</v>
      </c>
      <c r="L79" s="1">
        <v>1101366556</v>
      </c>
      <c r="M79">
        <v>30</v>
      </c>
      <c r="N79" s="1">
        <f>Table1[[#This Row],[APTandRES]]/Table1[[#This Row],[Houses]]</f>
        <v>121256.00445471045</v>
      </c>
      <c r="O79" s="1">
        <f>Table1[[#This Row],[Assessed_APTandRES]]*Table1[[#This Row],[FY 2017 Mill Rate]]/1000/Table1[[#This Row],[Houses]]</f>
        <v>2546.376093548919</v>
      </c>
      <c r="P79" s="1">
        <v>689637360</v>
      </c>
      <c r="Q79" s="1">
        <v>988727397.85000002</v>
      </c>
      <c r="R79" s="1">
        <v>27399680</v>
      </c>
      <c r="S79" s="1">
        <v>39282695.340000004</v>
      </c>
      <c r="T79" t="s">
        <v>84</v>
      </c>
      <c r="U79" s="1">
        <f>Table1[[#This Row],[Res Net 2015]]+Table1[[#This Row],[Apt Net 2015]]</f>
        <v>717037040</v>
      </c>
      <c r="V79" s="1">
        <f>Table1[[#This Row],[Apt Eqized 2015]]+Table1[[#This Row],[Res Eqized 2015]]</f>
        <v>1028010093.1900001</v>
      </c>
      <c r="W79" s="6">
        <f>Table1[[#This Row],[Res + Apt Net 2015]]/Table1[[#This Row],[Res + APT Eqized 2015]]</f>
        <v>0.69749999999997569</v>
      </c>
      <c r="X79" s="1">
        <f>VLOOKUP(Table1[[#This Row],[Town]],[1]Sheet1!$A$2:$B$170,2,FALSE)</f>
        <v>219300</v>
      </c>
      <c r="Y79" s="1">
        <f>Table1[[#This Row],[Res + Apt Ratio]]*Table1[[#This Row],[Zillow House Value Index]]</f>
        <v>152961.74999999467</v>
      </c>
      <c r="Z79" s="1">
        <v>27.95</v>
      </c>
      <c r="AA79" s="1">
        <f>Table1[[#This Row],[Zillow Net]]*Table1[[#This Row],[FY 2015 Millrate]]/1000</f>
        <v>4275.2809124998503</v>
      </c>
      <c r="AB79" s="5">
        <f>100*Table1[[#This Row],[Median Propert Tax]]/Table1[[#This Row],[Median household income]]</f>
        <v>7.0943711937670715</v>
      </c>
      <c r="AC79" s="2">
        <f>100*Table1[[#This Row],[PropertyTaxPerIncome]]/Table1[[#This Row],[Median household income]]</f>
        <v>4.2254386498330962</v>
      </c>
      <c r="AD79" s="9">
        <f>Table1[[#This Row],[TaxperIncomeZillow]]-Table1[[#This Row],[TaxPerIncome]]</f>
        <v>2.8689325439339752</v>
      </c>
      <c r="AE79" s="9"/>
    </row>
    <row r="80" spans="1:31" x14ac:dyDescent="0.45">
      <c r="A80">
        <v>79</v>
      </c>
      <c r="B80">
        <v>900345820</v>
      </c>
      <c r="C80">
        <v>2412</v>
      </c>
      <c r="D80" s="1">
        <v>2289</v>
      </c>
      <c r="E80" s="1">
        <f>100-(Table1[[#This Row],[Census Households]]/Table1[[#This Row],[Houses]]*100)</f>
        <v>5.0995024875621908</v>
      </c>
      <c r="F80" s="1">
        <v>108698</v>
      </c>
      <c r="G80" s="1">
        <v>14150</v>
      </c>
      <c r="H80" s="1">
        <v>485359250</v>
      </c>
      <c r="I80" s="1">
        <v>0</v>
      </c>
      <c r="J80" s="1">
        <f>Table1[[#This Row],[Apartment]]+Table1[[#This Row],[Residential]]</f>
        <v>485359250</v>
      </c>
      <c r="K80" s="1">
        <f>IF(Table1[[#This Row],[Town]]="Hartford",((Table1[[#This Row],[Apartment]]*0.7)+(Table1[[#This Row],[Residential]]*0.32)),((Table1[[#This Row],[Apartment]]*0.7)+(Table1[[#This Row],[Residential]]*0.7)))</f>
        <v>339751475</v>
      </c>
      <c r="L80" s="1">
        <v>581186300</v>
      </c>
      <c r="M80">
        <v>34</v>
      </c>
      <c r="N80" s="1">
        <f>Table1[[#This Row],[APTandRES]]/Table1[[#This Row],[Houses]]</f>
        <v>201226.88640132669</v>
      </c>
      <c r="O80" s="1">
        <f>Table1[[#This Row],[Assessed_APTandRES]]*Table1[[#This Row],[FY 2017 Mill Rate]]/1000/Table1[[#This Row],[Houses]]</f>
        <v>4789.1998963515753</v>
      </c>
      <c r="P80" s="1">
        <v>481816946</v>
      </c>
      <c r="Q80" s="1">
        <v>688309922.86000001</v>
      </c>
      <c r="R80" s="1">
        <v>0</v>
      </c>
      <c r="S80" s="1">
        <v>0</v>
      </c>
      <c r="T80" t="s">
        <v>85</v>
      </c>
      <c r="U80" s="1">
        <f>Table1[[#This Row],[Res Net 2015]]+Table1[[#This Row],[Apt Net 2015]]</f>
        <v>481816946</v>
      </c>
      <c r="V80" s="1">
        <f>Table1[[#This Row],[Apt Eqized 2015]]+Table1[[#This Row],[Res Eqized 2015]]</f>
        <v>688309922.86000001</v>
      </c>
      <c r="W80" s="6">
        <f>Table1[[#This Row],[Res + Apt Net 2015]]/Table1[[#This Row],[Res + APT Eqized 2015]]</f>
        <v>0.69999999999709428</v>
      </c>
      <c r="X80" s="1">
        <f>VLOOKUP(Table1[[#This Row],[Town]],[1]Sheet1!$A$2:$B$170,2,FALSE)</f>
        <v>217000</v>
      </c>
      <c r="Y80" s="1">
        <f>Table1[[#This Row],[Res + Apt Ratio]]*Table1[[#This Row],[Zillow House Value Index]]</f>
        <v>151899.99999936947</v>
      </c>
      <c r="Z80" s="1">
        <v>31.45</v>
      </c>
      <c r="AA80" s="1">
        <f>Table1[[#This Row],[Zillow Net]]*Table1[[#This Row],[FY 2015 Millrate]]/1000</f>
        <v>4777.2549999801695</v>
      </c>
      <c r="AB80" s="5">
        <f>100*Table1[[#This Row],[Median Propert Tax]]/Table1[[#This Row],[Median household income]]</f>
        <v>4.3949796684209179</v>
      </c>
      <c r="AC80" s="2">
        <f>100*Table1[[#This Row],[PropertyTaxPerIncome]]/Table1[[#This Row],[Median household income]]</f>
        <v>4.4059687357187576</v>
      </c>
      <c r="AD80" s="9">
        <f>Table1[[#This Row],[TaxperIncomeZillow]]-Table1[[#This Row],[TaxPerIncome]]</f>
        <v>-1.0989067297839661E-2</v>
      </c>
      <c r="AE80" s="9"/>
    </row>
    <row r="81" spans="1:31" x14ac:dyDescent="0.45">
      <c r="A81">
        <v>80</v>
      </c>
      <c r="B81">
        <v>900946520</v>
      </c>
      <c r="C81">
        <v>25969</v>
      </c>
      <c r="D81" s="1">
        <v>24663</v>
      </c>
      <c r="E81" s="1">
        <f>100-(Table1[[#This Row],[Census Households]]/Table1[[#This Row],[Houses]]*100)</f>
        <v>5.029073125649802</v>
      </c>
      <c r="F81" s="1">
        <v>54588</v>
      </c>
      <c r="G81" s="1">
        <v>2391</v>
      </c>
      <c r="H81" s="1">
        <v>1833494371</v>
      </c>
      <c r="I81" s="1">
        <v>135728145</v>
      </c>
      <c r="J81" s="1">
        <f>Table1[[#This Row],[Apartment]]+Table1[[#This Row],[Residential]]</f>
        <v>1969222516</v>
      </c>
      <c r="K81" s="1">
        <f>IF(Table1[[#This Row],[Town]]="Hartford",((Table1[[#This Row],[Apartment]]*0.7)+(Table1[[#This Row],[Residential]]*0.32)),((Table1[[#This Row],[Apartment]]*0.7)+(Table1[[#This Row],[Residential]]*0.7)))</f>
        <v>1378455761.1999998</v>
      </c>
      <c r="L81" s="1">
        <v>3167123474</v>
      </c>
      <c r="M81">
        <v>37</v>
      </c>
      <c r="N81" s="1">
        <f>Table1[[#This Row],[APTandRES]]/Table1[[#This Row],[Houses]]</f>
        <v>75829.739920674649</v>
      </c>
      <c r="O81" s="1">
        <f>Table1[[#This Row],[Assessed_APTandRES]]*Table1[[#This Row],[FY 2017 Mill Rate]]/1000/Table1[[#This Row],[Houses]]</f>
        <v>1963.9902639454733</v>
      </c>
      <c r="P81" s="1">
        <v>1995918487</v>
      </c>
      <c r="Q81" s="1">
        <v>2754890941.3400002</v>
      </c>
      <c r="R81" s="1">
        <v>101186624</v>
      </c>
      <c r="S81" s="1">
        <v>139683357.25999999</v>
      </c>
      <c r="T81" t="s">
        <v>86</v>
      </c>
      <c r="U81" s="1">
        <f>Table1[[#This Row],[Res Net 2015]]+Table1[[#This Row],[Apt Net 2015]]</f>
        <v>2097105111</v>
      </c>
      <c r="V81" s="1">
        <f>Table1[[#This Row],[Apt Eqized 2015]]+Table1[[#This Row],[Res Eqized 2015]]</f>
        <v>2894574298.6000004</v>
      </c>
      <c r="W81" s="6">
        <f>Table1[[#This Row],[Res + Apt Net 2015]]/Table1[[#This Row],[Res + APT Eqized 2015]]</f>
        <v>0.72449517430397037</v>
      </c>
      <c r="X81" s="1">
        <f>VLOOKUP(Table1[[#This Row],[Town]],[1]Sheet1!$A$2:$B$170,2,FALSE)</f>
        <v>159300</v>
      </c>
      <c r="Y81" s="1">
        <f>Table1[[#This Row],[Res + Apt Ratio]]*Table1[[#This Row],[Zillow House Value Index]]</f>
        <v>115412.08126662248</v>
      </c>
      <c r="Z81" s="1">
        <v>35.74</v>
      </c>
      <c r="AA81" s="1">
        <f>Table1[[#This Row],[Zillow Net]]*Table1[[#This Row],[FY 2015 Millrate]]/1000</f>
        <v>4124.8277844690874</v>
      </c>
      <c r="AB81" s="5">
        <f>100*Table1[[#This Row],[Median Propert Tax]]/Table1[[#This Row],[Median household income]]</f>
        <v>7.556290365041928</v>
      </c>
      <c r="AC81" s="2">
        <f>100*Table1[[#This Row],[PropertyTaxPerIncome]]/Table1[[#This Row],[Median household income]]</f>
        <v>3.5978425000833028</v>
      </c>
      <c r="AD81" s="9">
        <f>Table1[[#This Row],[TaxperIncomeZillow]]-Table1[[#This Row],[TaxPerIncome]]</f>
        <v>3.9584478649586252</v>
      </c>
      <c r="AE81" s="9"/>
    </row>
    <row r="82" spans="1:31" x14ac:dyDescent="0.45">
      <c r="A82">
        <v>81</v>
      </c>
      <c r="B82">
        <v>900946940</v>
      </c>
      <c r="C82">
        <v>2944</v>
      </c>
      <c r="D82" s="1">
        <v>2722</v>
      </c>
      <c r="E82" s="1">
        <f>100-(Table1[[#This Row],[Census Households]]/Table1[[#This Row],[Houses]]*100)</f>
        <v>7.5407608695652186</v>
      </c>
      <c r="F82" s="1">
        <v>97756</v>
      </c>
      <c r="G82" s="1">
        <v>6501</v>
      </c>
      <c r="H82" s="1">
        <v>690042400</v>
      </c>
      <c r="I82" s="1">
        <v>430030</v>
      </c>
      <c r="J82" s="1">
        <f>Table1[[#This Row],[Apartment]]+Table1[[#This Row],[Residential]]</f>
        <v>690472430</v>
      </c>
      <c r="K82" s="1">
        <f>IF(Table1[[#This Row],[Town]]="Hartford",((Table1[[#This Row],[Apartment]]*0.7)+(Table1[[#This Row],[Residential]]*0.32)),((Table1[[#This Row],[Apartment]]*0.7)+(Table1[[#This Row],[Residential]]*0.7)))</f>
        <v>483330700.99999994</v>
      </c>
      <c r="L82" s="1">
        <v>943275497</v>
      </c>
      <c r="M82">
        <v>31</v>
      </c>
      <c r="N82" s="1">
        <f>Table1[[#This Row],[APTandRES]]/Table1[[#This Row],[Houses]]</f>
        <v>234535.47214673914</v>
      </c>
      <c r="O82" s="1">
        <f>Table1[[#This Row],[Assessed_APTandRES]]*Table1[[#This Row],[FY 2017 Mill Rate]]/1000/Table1[[#This Row],[Houses]]</f>
        <v>5089.4197455842386</v>
      </c>
      <c r="P82" s="1">
        <v>687060445</v>
      </c>
      <c r="Q82" s="1">
        <v>999796922.28999996</v>
      </c>
      <c r="R82" s="1">
        <v>0</v>
      </c>
      <c r="S82" s="1">
        <v>0</v>
      </c>
      <c r="T82" t="s">
        <v>87</v>
      </c>
      <c r="U82" s="1">
        <f>Table1[[#This Row],[Res Net 2015]]+Table1[[#This Row],[Apt Net 2015]]</f>
        <v>687060445</v>
      </c>
      <c r="V82" s="1">
        <f>Table1[[#This Row],[Apt Eqized 2015]]+Table1[[#This Row],[Res Eqized 2015]]</f>
        <v>999796922.28999996</v>
      </c>
      <c r="W82" s="6">
        <f>Table1[[#This Row],[Res + Apt Net 2015]]/Table1[[#This Row],[Res + APT Eqized 2015]]</f>
        <v>0.68720000000231252</v>
      </c>
      <c r="X82" s="1">
        <f>VLOOKUP(Table1[[#This Row],[Town]],[1]Sheet1!$A$2:$B$170,2,FALSE)</f>
        <v>287900</v>
      </c>
      <c r="Y82" s="1">
        <f>Table1[[#This Row],[Res + Apt Ratio]]*Table1[[#This Row],[Zillow House Value Index]]</f>
        <v>197844.88000066578</v>
      </c>
      <c r="Z82" s="1">
        <v>29.34</v>
      </c>
      <c r="AA82" s="1">
        <f>Table1[[#This Row],[Zillow Net]]*Table1[[#This Row],[FY 2015 Millrate]]/1000</f>
        <v>5804.7687792195338</v>
      </c>
      <c r="AB82" s="5">
        <f>100*Table1[[#This Row],[Median Propert Tax]]/Table1[[#This Row],[Median household income]]</f>
        <v>5.9380179009160905</v>
      </c>
      <c r="AC82" s="2">
        <f>100*Table1[[#This Row],[PropertyTaxPerIncome]]/Table1[[#This Row],[Median household income]]</f>
        <v>5.2062479495726484</v>
      </c>
      <c r="AD82" s="9">
        <f>Table1[[#This Row],[TaxperIncomeZillow]]-Table1[[#This Row],[TaxPerIncome]]</f>
        <v>0.73176995134344214</v>
      </c>
      <c r="AE82" s="9"/>
    </row>
    <row r="83" spans="1:31" x14ac:dyDescent="0.45">
      <c r="A83">
        <v>82</v>
      </c>
      <c r="B83">
        <v>900747080</v>
      </c>
      <c r="C83">
        <v>1864</v>
      </c>
      <c r="D83" s="1">
        <v>1751</v>
      </c>
      <c r="E83" s="1">
        <f>100-(Table1[[#This Row],[Census Households]]/Table1[[#This Row],[Houses]]*100)</f>
        <v>6.0622317596566546</v>
      </c>
      <c r="F83" s="1">
        <v>102426</v>
      </c>
      <c r="G83" s="1">
        <v>13277</v>
      </c>
      <c r="H83" s="1">
        <v>307510820</v>
      </c>
      <c r="I83" s="1">
        <v>1116200</v>
      </c>
      <c r="J83" s="1">
        <f>Table1[[#This Row],[Apartment]]+Table1[[#This Row],[Residential]]</f>
        <v>308627020</v>
      </c>
      <c r="K83" s="1">
        <f>IF(Table1[[#This Row],[Town]]="Hartford",((Table1[[#This Row],[Apartment]]*0.7)+(Table1[[#This Row],[Residential]]*0.32)),((Table1[[#This Row],[Apartment]]*0.7)+(Table1[[#This Row],[Residential]]*0.7)))</f>
        <v>216038914</v>
      </c>
      <c r="L83" s="1">
        <v>413613910</v>
      </c>
      <c r="M83">
        <v>33</v>
      </c>
      <c r="N83" s="1">
        <f>Table1[[#This Row],[APTandRES]]/Table1[[#This Row],[Houses]]</f>
        <v>165572.4356223176</v>
      </c>
      <c r="O83" s="1">
        <f>Table1[[#This Row],[Assessed_APTandRES]]*Table1[[#This Row],[FY 2017 Mill Rate]]/1000/Table1[[#This Row],[Houses]]</f>
        <v>3824.7232628755364</v>
      </c>
      <c r="P83" s="1">
        <v>323472815</v>
      </c>
      <c r="Q83" s="1">
        <v>467987290.22000003</v>
      </c>
      <c r="R83" s="1">
        <v>925300</v>
      </c>
      <c r="S83" s="1">
        <v>1340043.45</v>
      </c>
      <c r="T83" t="s">
        <v>88</v>
      </c>
      <c r="U83" s="1">
        <f>Table1[[#This Row],[Res Net 2015]]+Table1[[#This Row],[Apt Net 2015]]</f>
        <v>324398115</v>
      </c>
      <c r="V83" s="1">
        <f>Table1[[#This Row],[Apt Eqized 2015]]+Table1[[#This Row],[Res Eqized 2015]]</f>
        <v>469327333.67000002</v>
      </c>
      <c r="W83" s="6">
        <f>Table1[[#This Row],[Res + Apt Net 2015]]/Table1[[#This Row],[Res + APT Eqized 2015]]</f>
        <v>0.69119800132522291</v>
      </c>
      <c r="X83" s="1">
        <f>VLOOKUP(Table1[[#This Row],[Town]],[1]Sheet1!$A$2:$B$170,2,FALSE)</f>
        <v>234400</v>
      </c>
      <c r="Y83" s="1">
        <f>Table1[[#This Row],[Res + Apt Ratio]]*Table1[[#This Row],[Zillow House Value Index]]</f>
        <v>162016.81151063225</v>
      </c>
      <c r="Z83" s="1">
        <v>33.92</v>
      </c>
      <c r="AA83" s="1">
        <f>Table1[[#This Row],[Zillow Net]]*Table1[[#This Row],[FY 2015 Millrate]]/1000</f>
        <v>5495.6102464406458</v>
      </c>
      <c r="AB83" s="5">
        <f>100*Table1[[#This Row],[Median Propert Tax]]/Table1[[#This Row],[Median household income]]</f>
        <v>5.3654445613815298</v>
      </c>
      <c r="AC83" s="2">
        <f>100*Table1[[#This Row],[PropertyTaxPerIncome]]/Table1[[#This Row],[Median household income]]</f>
        <v>3.7341331916461997</v>
      </c>
      <c r="AD83" s="9">
        <f>Table1[[#This Row],[TaxperIncomeZillow]]-Table1[[#This Row],[TaxPerIncome]]</f>
        <v>1.6313113697353301</v>
      </c>
      <c r="AE83" s="9"/>
    </row>
    <row r="84" spans="1:31" x14ac:dyDescent="0.45">
      <c r="A84">
        <v>83</v>
      </c>
      <c r="B84">
        <v>900747360</v>
      </c>
      <c r="C84">
        <v>21505</v>
      </c>
      <c r="D84" s="1">
        <v>19070</v>
      </c>
      <c r="E84" s="1">
        <f>100-(Table1[[#This Row],[Census Households]]/Table1[[#This Row],[Houses]]*100)</f>
        <v>11.322948151592655</v>
      </c>
      <c r="F84" s="1">
        <v>63691</v>
      </c>
      <c r="G84" s="1">
        <v>3371</v>
      </c>
      <c r="H84" s="1">
        <v>1765400891</v>
      </c>
      <c r="I84" s="1">
        <v>211887936</v>
      </c>
      <c r="J84" s="1">
        <f>Table1[[#This Row],[Apartment]]+Table1[[#This Row],[Residential]]</f>
        <v>1977288827</v>
      </c>
      <c r="K84" s="1">
        <f>IF(Table1[[#This Row],[Town]]="Hartford",((Table1[[#This Row],[Apartment]]*0.7)+(Table1[[#This Row],[Residential]]*0.32)),((Table1[[#This Row],[Apartment]]*0.7)+(Table1[[#This Row],[Residential]]*0.7)))</f>
        <v>1384102178.8999999</v>
      </c>
      <c r="L84" s="1">
        <v>3537624791</v>
      </c>
      <c r="M84">
        <v>33</v>
      </c>
      <c r="N84" s="1">
        <f>Table1[[#This Row],[APTandRES]]/Table1[[#This Row],[Houses]]</f>
        <v>91945.539502441286</v>
      </c>
      <c r="O84" s="1">
        <f>Table1[[#This Row],[Assessed_APTandRES]]*Table1[[#This Row],[FY 2017 Mill Rate]]/1000/Table1[[#This Row],[Houses]]</f>
        <v>2123.9419625063938</v>
      </c>
      <c r="P84" s="1">
        <v>1755495616</v>
      </c>
      <c r="Q84" s="1">
        <v>2564639322.1300001</v>
      </c>
      <c r="R84" s="1">
        <v>208131733</v>
      </c>
      <c r="S84" s="1">
        <v>304508753.47000003</v>
      </c>
      <c r="T84" t="s">
        <v>89</v>
      </c>
      <c r="U84" s="1">
        <f>Table1[[#This Row],[Res Net 2015]]+Table1[[#This Row],[Apt Net 2015]]</f>
        <v>1963627349</v>
      </c>
      <c r="V84" s="1">
        <f>Table1[[#This Row],[Apt Eqized 2015]]+Table1[[#This Row],[Res Eqized 2015]]</f>
        <v>2869148075.6000004</v>
      </c>
      <c r="W84" s="6">
        <f>Table1[[#This Row],[Res + Apt Net 2015]]/Table1[[#This Row],[Res + APT Eqized 2015]]</f>
        <v>0.68439386788685119</v>
      </c>
      <c r="X84" s="1">
        <f>VLOOKUP(Table1[[#This Row],[Town]],[1]Sheet1!$A$2:$B$170,2,FALSE)</f>
        <v>206500</v>
      </c>
      <c r="Y84" s="1">
        <f>Table1[[#This Row],[Res + Apt Ratio]]*Table1[[#This Row],[Zillow House Value Index]]</f>
        <v>141327.33371863476</v>
      </c>
      <c r="Z84" s="1">
        <v>32.700000000000003</v>
      </c>
      <c r="AA84" s="1">
        <f>Table1[[#This Row],[Zillow Net]]*Table1[[#This Row],[FY 2015 Millrate]]/1000</f>
        <v>4621.4038125993575</v>
      </c>
      <c r="AB84" s="5">
        <f>100*Table1[[#This Row],[Median Propert Tax]]/Table1[[#This Row],[Median household income]]</f>
        <v>7.2559762173609412</v>
      </c>
      <c r="AC84" s="2">
        <f>100*Table1[[#This Row],[PropertyTaxPerIncome]]/Table1[[#This Row],[Median household income]]</f>
        <v>3.3347599543206949</v>
      </c>
      <c r="AD84" s="9">
        <f>Table1[[#This Row],[TaxperIncomeZillow]]-Table1[[#This Row],[TaxPerIncome]]</f>
        <v>3.9212162630402463</v>
      </c>
      <c r="AE84" s="9"/>
    </row>
    <row r="85" spans="1:31" x14ac:dyDescent="0.45">
      <c r="A85">
        <v>84</v>
      </c>
      <c r="B85">
        <v>900947535</v>
      </c>
      <c r="C85">
        <v>24113</v>
      </c>
      <c r="D85" s="1">
        <v>21255</v>
      </c>
      <c r="E85" s="1">
        <f>100-(Table1[[#This Row],[Census Households]]/Table1[[#This Row],[Houses]]*100)</f>
        <v>11.852527682163156</v>
      </c>
      <c r="F85" s="1">
        <v>80247</v>
      </c>
      <c r="G85" s="1">
        <v>2929</v>
      </c>
      <c r="H85" s="1">
        <v>4297687667</v>
      </c>
      <c r="I85" s="1">
        <v>150619170</v>
      </c>
      <c r="J85" s="1">
        <f>Table1[[#This Row],[Apartment]]+Table1[[#This Row],[Residential]]</f>
        <v>4448306837</v>
      </c>
      <c r="K85" s="1">
        <f>IF(Table1[[#This Row],[Town]]="Hartford",((Table1[[#This Row],[Apartment]]*0.7)+(Table1[[#This Row],[Residential]]*0.32)),((Table1[[#This Row],[Apartment]]*0.7)+(Table1[[#This Row],[Residential]]*0.7)))</f>
        <v>3113814785.8999996</v>
      </c>
      <c r="L85" s="1">
        <v>6688418937</v>
      </c>
      <c r="M85">
        <v>28</v>
      </c>
      <c r="N85" s="1">
        <f>Table1[[#This Row],[APTandRES]]/Table1[[#This Row],[Houses]]</f>
        <v>184477.5364741011</v>
      </c>
      <c r="O85" s="1">
        <f>Table1[[#This Row],[Assessed_APTandRES]]*Table1[[#This Row],[FY 2017 Mill Rate]]/1000/Table1[[#This Row],[Houses]]</f>
        <v>3615.759714892381</v>
      </c>
      <c r="P85" s="1">
        <v>4289260801</v>
      </c>
      <c r="Q85" s="1">
        <v>6144192523.9899998</v>
      </c>
      <c r="R85" s="1">
        <v>131664620</v>
      </c>
      <c r="S85" s="1">
        <v>188956113.66</v>
      </c>
      <c r="T85" t="s">
        <v>90</v>
      </c>
      <c r="U85" s="1">
        <f>Table1[[#This Row],[Res Net 2015]]+Table1[[#This Row],[Apt Net 2015]]</f>
        <v>4420925421</v>
      </c>
      <c r="V85" s="1">
        <f>Table1[[#This Row],[Apt Eqized 2015]]+Table1[[#This Row],[Res Eqized 2015]]</f>
        <v>6333148637.6499996</v>
      </c>
      <c r="W85" s="6">
        <f>Table1[[#This Row],[Res + Apt Net 2015]]/Table1[[#This Row],[Res + APT Eqized 2015]]</f>
        <v>0.6980612131409637</v>
      </c>
      <c r="X85" s="1">
        <f>VLOOKUP(Table1[[#This Row],[Town]],[1]Sheet1!$A$2:$B$170,2,FALSE)</f>
        <v>281366.79549944174</v>
      </c>
      <c r="Y85" s="1">
        <f>Table1[[#This Row],[Res + Apt Ratio]]*Table1[[#This Row],[Zillow House Value Index]]</f>
        <v>196411.24660392574</v>
      </c>
      <c r="Z85" s="1">
        <v>27.22</v>
      </c>
      <c r="AA85" s="1">
        <f>Table1[[#This Row],[Zillow Net]]*Table1[[#This Row],[FY 2015 Millrate]]/1000</f>
        <v>5346.3141325588576</v>
      </c>
      <c r="AB85" s="5">
        <f>100*Table1[[#This Row],[Median Propert Tax]]/Table1[[#This Row],[Median household income]]</f>
        <v>6.662322744225774</v>
      </c>
      <c r="AC85" s="2">
        <f>100*Table1[[#This Row],[PropertyTaxPerIncome]]/Table1[[#This Row],[Median household income]]</f>
        <v>4.5057880230941727</v>
      </c>
      <c r="AD85" s="9">
        <f>Table1[[#This Row],[TaxperIncomeZillow]]-Table1[[#This Row],[TaxPerIncome]]</f>
        <v>2.1565347211316013</v>
      </c>
      <c r="AE85" s="9"/>
    </row>
    <row r="86" spans="1:31" x14ac:dyDescent="0.45">
      <c r="A86">
        <v>85</v>
      </c>
      <c r="B86">
        <v>900148620</v>
      </c>
      <c r="C86">
        <v>6944</v>
      </c>
      <c r="D86" s="1">
        <v>6694</v>
      </c>
      <c r="E86" s="1">
        <f>100-(Table1[[#This Row],[Census Households]]/Table1[[#This Row],[Houses]]*100)</f>
        <v>3.600230414746548</v>
      </c>
      <c r="F86" s="1">
        <v>110558</v>
      </c>
      <c r="G86" s="1">
        <v>6175</v>
      </c>
      <c r="H86" s="1">
        <v>1640527840</v>
      </c>
      <c r="I86" s="1">
        <v>661200</v>
      </c>
      <c r="J86" s="1">
        <f>Table1[[#This Row],[Apartment]]+Table1[[#This Row],[Residential]]</f>
        <v>1641189040</v>
      </c>
      <c r="K86" s="1">
        <f>IF(Table1[[#This Row],[Town]]="Hartford",((Table1[[#This Row],[Apartment]]*0.7)+(Table1[[#This Row],[Residential]]*0.32)),((Table1[[#This Row],[Apartment]]*0.7)+(Table1[[#This Row],[Residential]]*0.7)))</f>
        <v>1148832328</v>
      </c>
      <c r="L86" s="1">
        <v>2175521227</v>
      </c>
      <c r="M86">
        <v>35</v>
      </c>
      <c r="N86" s="1">
        <f>Table1[[#This Row],[APTandRES]]/Table1[[#This Row],[Houses]]</f>
        <v>236346.34792626728</v>
      </c>
      <c r="O86" s="1">
        <f>Table1[[#This Row],[Assessed_APTandRES]]*Table1[[#This Row],[FY 2017 Mill Rate]]/1000/Table1[[#This Row],[Houses]]</f>
        <v>5790.4855241935475</v>
      </c>
      <c r="P86" s="1">
        <v>1636006440</v>
      </c>
      <c r="Q86" s="1">
        <v>2362464173.29</v>
      </c>
      <c r="R86" s="1">
        <v>661200</v>
      </c>
      <c r="S86" s="1">
        <v>956597.22</v>
      </c>
      <c r="T86" t="s">
        <v>91</v>
      </c>
      <c r="U86" s="1">
        <f>Table1[[#This Row],[Res Net 2015]]+Table1[[#This Row],[Apt Net 2015]]</f>
        <v>1636667640</v>
      </c>
      <c r="V86" s="1">
        <f>Table1[[#This Row],[Apt Eqized 2015]]+Table1[[#This Row],[Res Eqized 2015]]</f>
        <v>2363420770.5099998</v>
      </c>
      <c r="W86" s="6">
        <f>Table1[[#This Row],[Res + Apt Net 2015]]/Table1[[#This Row],[Res + APT Eqized 2015]]</f>
        <v>0.69249947382277821</v>
      </c>
      <c r="X86" s="1">
        <f>VLOOKUP(Table1[[#This Row],[Town]],[1]Sheet1!$A$2:$B$170,2,FALSE)</f>
        <v>359300</v>
      </c>
      <c r="Y86" s="1">
        <f>Table1[[#This Row],[Res + Apt Ratio]]*Table1[[#This Row],[Zillow House Value Index]]</f>
        <v>248815.06094452422</v>
      </c>
      <c r="Z86" s="1">
        <v>31.01</v>
      </c>
      <c r="AA86" s="1">
        <f>Table1[[#This Row],[Zillow Net]]*Table1[[#This Row],[FY 2015 Millrate]]/1000</f>
        <v>7715.7550398896965</v>
      </c>
      <c r="AB86" s="5">
        <f>100*Table1[[#This Row],[Median Propert Tax]]/Table1[[#This Row],[Median household income]]</f>
        <v>6.9789206026607715</v>
      </c>
      <c r="AC86" s="2">
        <f>100*Table1[[#This Row],[PropertyTaxPerIncome]]/Table1[[#This Row],[Median household income]]</f>
        <v>5.237509293034921</v>
      </c>
      <c r="AD86" s="9">
        <f>Table1[[#This Row],[TaxperIncomeZillow]]-Table1[[#This Row],[TaxPerIncome]]</f>
        <v>1.7414113096258506</v>
      </c>
      <c r="AE86" s="9"/>
    </row>
    <row r="87" spans="1:31" x14ac:dyDescent="0.45">
      <c r="A87">
        <v>86</v>
      </c>
      <c r="B87">
        <v>901148900</v>
      </c>
      <c r="C87">
        <v>7428</v>
      </c>
      <c r="D87" s="1">
        <v>6868</v>
      </c>
      <c r="E87" s="1">
        <f>100-(Table1[[#This Row],[Census Households]]/Table1[[#This Row],[Houses]]*100)</f>
        <v>7.5390414647280579</v>
      </c>
      <c r="F87" s="1">
        <v>70036</v>
      </c>
      <c r="G87" s="1">
        <v>5873</v>
      </c>
      <c r="H87" s="1">
        <v>831766220</v>
      </c>
      <c r="I87" s="1">
        <v>10382400</v>
      </c>
      <c r="J87" s="1">
        <f>Table1[[#This Row],[Apartment]]+Table1[[#This Row],[Residential]]</f>
        <v>842148620</v>
      </c>
      <c r="K87" s="1">
        <f>IF(Table1[[#This Row],[Town]]="Hartford",((Table1[[#This Row],[Apartment]]*0.7)+(Table1[[#This Row],[Residential]]*0.32)),((Table1[[#This Row],[Apartment]]*0.7)+(Table1[[#This Row],[Residential]]*0.7)))</f>
        <v>589504034</v>
      </c>
      <c r="L87" s="1">
        <v>1284643262</v>
      </c>
      <c r="M87">
        <v>31</v>
      </c>
      <c r="N87" s="1">
        <f>Table1[[#This Row],[APTandRES]]/Table1[[#This Row],[Houses]]</f>
        <v>113374.88152934841</v>
      </c>
      <c r="O87" s="1">
        <f>Table1[[#This Row],[Assessed_APTandRES]]*Table1[[#This Row],[FY 2017 Mill Rate]]/1000/Table1[[#This Row],[Houses]]</f>
        <v>2460.2349291868609</v>
      </c>
      <c r="P87" s="1">
        <v>860710050</v>
      </c>
      <c r="Q87" s="1">
        <v>1226781713.23</v>
      </c>
      <c r="R87" s="1">
        <v>14041515</v>
      </c>
      <c r="S87" s="1">
        <v>19857891.390000001</v>
      </c>
      <c r="T87" t="s">
        <v>92</v>
      </c>
      <c r="U87" s="1">
        <f>Table1[[#This Row],[Res Net 2015]]+Table1[[#This Row],[Apt Net 2015]]</f>
        <v>874751565</v>
      </c>
      <c r="V87" s="1">
        <f>Table1[[#This Row],[Apt Eqized 2015]]+Table1[[#This Row],[Res Eqized 2015]]</f>
        <v>1246639604.6200001</v>
      </c>
      <c r="W87" s="6">
        <f>Table1[[#This Row],[Res + Apt Net 2015]]/Table1[[#This Row],[Res + APT Eqized 2015]]</f>
        <v>0.7016876102429308</v>
      </c>
      <c r="X87" s="1">
        <f>VLOOKUP(Table1[[#This Row],[Town]],[1]Sheet1!$A$2:$B$170,2,FALSE)</f>
        <v>182513.93048128343</v>
      </c>
      <c r="Y87" s="1">
        <f>Table1[[#This Row],[Res + Apt Ratio]]*Table1[[#This Row],[Zillow House Value Index]]</f>
        <v>128067.76371545618</v>
      </c>
      <c r="Z87" s="1">
        <v>29.37</v>
      </c>
      <c r="AA87" s="1">
        <f>Table1[[#This Row],[Zillow Net]]*Table1[[#This Row],[FY 2015 Millrate]]/1000</f>
        <v>3761.3502203229482</v>
      </c>
      <c r="AB87" s="5">
        <f>100*Table1[[#This Row],[Median Propert Tax]]/Table1[[#This Row],[Median household income]]</f>
        <v>5.3705954370937068</v>
      </c>
      <c r="AC87" s="2">
        <f>100*Table1[[#This Row],[PropertyTaxPerIncome]]/Table1[[#This Row],[Median household income]]</f>
        <v>3.5128147369736435</v>
      </c>
      <c r="AD87" s="9">
        <f>Table1[[#This Row],[TaxperIncomeZillow]]-Table1[[#This Row],[TaxPerIncome]]</f>
        <v>1.8577807001200632</v>
      </c>
      <c r="AE87" s="9"/>
    </row>
    <row r="88" spans="1:31" x14ac:dyDescent="0.45">
      <c r="A88">
        <v>87</v>
      </c>
      <c r="B88">
        <v>900549460</v>
      </c>
      <c r="C88">
        <v>1318</v>
      </c>
      <c r="D88">
        <v>917</v>
      </c>
      <c r="E88" s="1">
        <f>100-(Table1[[#This Row],[Census Households]]/Table1[[#This Row],[Houses]]*100)</f>
        <v>30.42488619119878</v>
      </c>
      <c r="F88" s="1">
        <v>83750</v>
      </c>
      <c r="G88" s="1">
        <v>11248</v>
      </c>
      <c r="H88" s="1">
        <v>254895437</v>
      </c>
      <c r="I88" s="1">
        <v>0</v>
      </c>
      <c r="J88" s="1">
        <f>Table1[[#This Row],[Apartment]]+Table1[[#This Row],[Residential]]</f>
        <v>254895437</v>
      </c>
      <c r="K88" s="1">
        <f>IF(Table1[[#This Row],[Town]]="Hartford",((Table1[[#This Row],[Apartment]]*0.7)+(Table1[[#This Row],[Residential]]*0.32)),((Table1[[#This Row],[Apartment]]*0.7)+(Table1[[#This Row],[Residential]]*0.7)))</f>
        <v>178426805.89999998</v>
      </c>
      <c r="L88" s="1">
        <v>308347008</v>
      </c>
      <c r="M88">
        <v>29</v>
      </c>
      <c r="N88" s="1">
        <f>Table1[[#This Row],[APTandRES]]/Table1[[#This Row],[Houses]]</f>
        <v>193395.62746585737</v>
      </c>
      <c r="O88" s="1">
        <f>Table1[[#This Row],[Assessed_APTandRES]]*Table1[[#This Row],[FY 2017 Mill Rate]]/1000/Table1[[#This Row],[Houses]]</f>
        <v>3925.9312375569039</v>
      </c>
      <c r="P88" s="1">
        <v>250881727</v>
      </c>
      <c r="Q88" s="1">
        <v>358658651.88999999</v>
      </c>
      <c r="R88" s="1">
        <v>0</v>
      </c>
      <c r="S88" s="1">
        <v>0</v>
      </c>
      <c r="T88" t="s">
        <v>93</v>
      </c>
      <c r="U88" s="1">
        <f>Table1[[#This Row],[Res Net 2015]]+Table1[[#This Row],[Apt Net 2015]]</f>
        <v>250881727</v>
      </c>
      <c r="V88" s="1">
        <f>Table1[[#This Row],[Apt Eqized 2015]]+Table1[[#This Row],[Res Eqized 2015]]</f>
        <v>358658651.88999999</v>
      </c>
      <c r="W88" s="6">
        <f>Table1[[#This Row],[Res + Apt Net 2015]]/Table1[[#This Row],[Res + APT Eqized 2015]]</f>
        <v>0.69950000000821122</v>
      </c>
      <c r="X88" s="1">
        <f>VLOOKUP(Table1[[#This Row],[Town]],[1]Sheet1!$A$2:$B$170,2,FALSE)</f>
        <v>292300</v>
      </c>
      <c r="Y88" s="1">
        <f>Table1[[#This Row],[Res + Apt Ratio]]*Table1[[#This Row],[Zillow House Value Index]]</f>
        <v>204463.85000240014</v>
      </c>
      <c r="Z88" s="1">
        <v>22.38</v>
      </c>
      <c r="AA88" s="1">
        <f>Table1[[#This Row],[Zillow Net]]*Table1[[#This Row],[FY 2015 Millrate]]/1000</f>
        <v>4575.9009630537148</v>
      </c>
      <c r="AB88" s="5">
        <f>100*Table1[[#This Row],[Median Propert Tax]]/Table1[[#This Row],[Median household income]]</f>
        <v>5.463762343944734</v>
      </c>
      <c r="AC88" s="2">
        <f>100*Table1[[#This Row],[PropertyTaxPerIncome]]/Table1[[#This Row],[Median household income]]</f>
        <v>4.6876790896201843</v>
      </c>
      <c r="AD88" s="9">
        <f>Table1[[#This Row],[TaxperIncomeZillow]]-Table1[[#This Row],[TaxPerIncome]]</f>
        <v>0.77608325432454972</v>
      </c>
      <c r="AE88" s="9"/>
    </row>
    <row r="89" spans="1:31" x14ac:dyDescent="0.45">
      <c r="A89">
        <v>88</v>
      </c>
      <c r="B89">
        <v>900949950</v>
      </c>
      <c r="C89">
        <v>13121</v>
      </c>
      <c r="D89" s="1">
        <v>12095</v>
      </c>
      <c r="E89" s="1">
        <f>100-(Table1[[#This Row],[Census Households]]/Table1[[#This Row],[Houses]]*100)</f>
        <v>7.81952595076595</v>
      </c>
      <c r="F89" s="1">
        <v>58078</v>
      </c>
      <c r="G89" s="1">
        <v>2900</v>
      </c>
      <c r="H89" s="1">
        <v>1077698770</v>
      </c>
      <c r="I89" s="1">
        <v>32308410</v>
      </c>
      <c r="J89" s="1">
        <f>Table1[[#This Row],[Apartment]]+Table1[[#This Row],[Residential]]</f>
        <v>1110007180</v>
      </c>
      <c r="K89" s="1">
        <f>IF(Table1[[#This Row],[Town]]="Hartford",((Table1[[#This Row],[Apartment]]*0.7)+(Table1[[#This Row],[Residential]]*0.32)),((Table1[[#This Row],[Apartment]]*0.7)+(Table1[[#This Row],[Residential]]*0.7)))</f>
        <v>777005026</v>
      </c>
      <c r="L89" s="1">
        <v>1642538206</v>
      </c>
      <c r="M89">
        <v>48</v>
      </c>
      <c r="N89" s="1">
        <f>Table1[[#This Row],[APTandRES]]/Table1[[#This Row],[Houses]]</f>
        <v>84597.75779285116</v>
      </c>
      <c r="O89" s="1">
        <f>Table1[[#This Row],[Assessed_APTandRES]]*Table1[[#This Row],[FY 2017 Mill Rate]]/1000/Table1[[#This Row],[Houses]]</f>
        <v>2842.4846618397992</v>
      </c>
      <c r="P89" s="1">
        <v>1067589463</v>
      </c>
      <c r="Q89" s="1">
        <v>1538756793.02</v>
      </c>
      <c r="R89" s="1">
        <v>32228870</v>
      </c>
      <c r="S89" s="1">
        <v>46560054.899999999</v>
      </c>
      <c r="T89" t="s">
        <v>94</v>
      </c>
      <c r="U89" s="1">
        <f>Table1[[#This Row],[Res Net 2015]]+Table1[[#This Row],[Apt Net 2015]]</f>
        <v>1099818333</v>
      </c>
      <c r="V89" s="1">
        <f>Table1[[#This Row],[Apt Eqized 2015]]+Table1[[#This Row],[Res Eqized 2015]]</f>
        <v>1585316847.9200001</v>
      </c>
      <c r="W89" s="6">
        <f>Table1[[#This Row],[Res + Apt Net 2015]]/Table1[[#This Row],[Res + APT Eqized 2015]]</f>
        <v>0.69375300870801082</v>
      </c>
      <c r="X89" s="1">
        <f>VLOOKUP(Table1[[#This Row],[Town]],[1]Sheet1!$A$2:$B$170,2,FALSE)</f>
        <v>166500</v>
      </c>
      <c r="Y89" s="1">
        <f>Table1[[#This Row],[Res + Apt Ratio]]*Table1[[#This Row],[Zillow House Value Index]]</f>
        <v>115509.8759498838</v>
      </c>
      <c r="Z89" s="1">
        <v>44.8</v>
      </c>
      <c r="AA89" s="1">
        <f>Table1[[#This Row],[Zillow Net]]*Table1[[#This Row],[FY 2015 Millrate]]/1000</f>
        <v>5174.8424425547946</v>
      </c>
      <c r="AB89" s="5">
        <f>100*Table1[[#This Row],[Median Propert Tax]]/Table1[[#This Row],[Median household income]]</f>
        <v>8.9101595140238903</v>
      </c>
      <c r="AC89" s="2">
        <f>100*Table1[[#This Row],[PropertyTaxPerIncome]]/Table1[[#This Row],[Median household income]]</f>
        <v>4.894253696476806</v>
      </c>
      <c r="AD89" s="9">
        <f>Table1[[#This Row],[TaxperIncomeZillow]]-Table1[[#This Row],[TaxPerIncome]]</f>
        <v>4.0159058175470843</v>
      </c>
      <c r="AE89" s="9"/>
    </row>
    <row r="90" spans="1:31" x14ac:dyDescent="0.45">
      <c r="A90">
        <v>89</v>
      </c>
      <c r="B90">
        <v>900350440</v>
      </c>
      <c r="C90">
        <v>31135</v>
      </c>
      <c r="D90" s="1">
        <v>27858</v>
      </c>
      <c r="E90" s="1">
        <f>100-(Table1[[#This Row],[Census Households]]/Table1[[#This Row],[Houses]]*100)</f>
        <v>10.525132487554202</v>
      </c>
      <c r="F90" s="1">
        <v>40457</v>
      </c>
      <c r="G90" s="1">
        <v>1859</v>
      </c>
      <c r="H90" s="1">
        <v>1449898435</v>
      </c>
      <c r="I90" s="1">
        <v>223441600</v>
      </c>
      <c r="J90" s="1">
        <f>Table1[[#This Row],[Apartment]]+Table1[[#This Row],[Residential]]</f>
        <v>1673340035</v>
      </c>
      <c r="K90" s="1">
        <f>IF(Table1[[#This Row],[Town]]="Hartford",((Table1[[#This Row],[Apartment]]*0.7)+(Table1[[#This Row],[Residential]]*0.32)),((Table1[[#This Row],[Apartment]]*0.7)+(Table1[[#This Row],[Residential]]*0.7)))</f>
        <v>1171338024.5</v>
      </c>
      <c r="L90" s="1">
        <v>2601015613</v>
      </c>
      <c r="M90">
        <v>50.5</v>
      </c>
      <c r="N90" s="1">
        <f>Table1[[#This Row],[APTandRES]]/Table1[[#This Row],[Houses]]</f>
        <v>53744.661474225148</v>
      </c>
      <c r="O90" s="1">
        <f>Table1[[#This Row],[Assessed_APTandRES]]*Table1[[#This Row],[FY 2017 Mill Rate]]/1000/Table1[[#This Row],[Houses]]</f>
        <v>1899.873783113859</v>
      </c>
      <c r="P90" s="1">
        <v>1441777925</v>
      </c>
      <c r="Q90" s="1">
        <v>2187826896.8099999</v>
      </c>
      <c r="R90" s="1">
        <v>222274560</v>
      </c>
      <c r="S90" s="1">
        <v>336677612.83999997</v>
      </c>
      <c r="T90" t="s">
        <v>95</v>
      </c>
      <c r="U90" s="1">
        <f>Table1[[#This Row],[Res Net 2015]]+Table1[[#This Row],[Apt Net 2015]]</f>
        <v>1664052485</v>
      </c>
      <c r="V90" s="1">
        <f>Table1[[#This Row],[Apt Eqized 2015]]+Table1[[#This Row],[Res Eqized 2015]]</f>
        <v>2524504509.6500001</v>
      </c>
      <c r="W90" s="6">
        <f>Table1[[#This Row],[Res + Apt Net 2015]]/Table1[[#This Row],[Res + APT Eqized 2015]]</f>
        <v>0.65916003660880995</v>
      </c>
      <c r="X90" s="1">
        <f>VLOOKUP(Table1[[#This Row],[Town]],[1]Sheet1!$A$2:$B$170,2,FALSE)</f>
        <v>142300</v>
      </c>
      <c r="Y90" s="1">
        <f>Table1[[#This Row],[Res + Apt Ratio]]*Table1[[#This Row],[Zillow House Value Index]]</f>
        <v>93798.47320943365</v>
      </c>
      <c r="Z90" s="1">
        <v>49</v>
      </c>
      <c r="AA90" s="1">
        <f>Table1[[#This Row],[Zillow Net]]*Table1[[#This Row],[FY 2015 Millrate]]/1000</f>
        <v>4596.1251872622488</v>
      </c>
      <c r="AB90" s="5">
        <f>100*Table1[[#This Row],[Median Propert Tax]]/Table1[[#This Row],[Median household income]]</f>
        <v>11.360519038144817</v>
      </c>
      <c r="AC90" s="2">
        <f>100*Table1[[#This Row],[PropertyTaxPerIncome]]/Table1[[#This Row],[Median household income]]</f>
        <v>4.6960322888841457</v>
      </c>
      <c r="AD90" s="9">
        <f>Table1[[#This Row],[TaxperIncomeZillow]]-Table1[[#This Row],[TaxPerIncome]]</f>
        <v>6.6644867492606714</v>
      </c>
      <c r="AE90" s="9"/>
    </row>
    <row r="91" spans="1:31" x14ac:dyDescent="0.45">
      <c r="A91">
        <v>90</v>
      </c>
      <c r="B91">
        <v>900150580</v>
      </c>
      <c r="C91">
        <v>7488</v>
      </c>
      <c r="D91" s="1">
        <v>6857</v>
      </c>
      <c r="E91" s="1">
        <f>100-(Table1[[#This Row],[Census Households]]/Table1[[#This Row],[Houses]]*100)</f>
        <v>8.4268162393162385</v>
      </c>
      <c r="F91" s="1">
        <v>168311</v>
      </c>
      <c r="G91" s="1">
        <v>18950</v>
      </c>
      <c r="H91" s="1">
        <v>7411762394</v>
      </c>
      <c r="I91" s="1">
        <v>64127994</v>
      </c>
      <c r="J91" s="1">
        <f>Table1[[#This Row],[Apartment]]+Table1[[#This Row],[Residential]]</f>
        <v>7475890388</v>
      </c>
      <c r="K91" s="1">
        <f>IF(Table1[[#This Row],[Town]]="Hartford",((Table1[[#This Row],[Apartment]]*0.7)+(Table1[[#This Row],[Residential]]*0.32)),((Table1[[#This Row],[Apartment]]*0.7)+(Table1[[#This Row],[Residential]]*0.7)))</f>
        <v>5233123271.5999994</v>
      </c>
      <c r="L91" s="1">
        <v>8295565392</v>
      </c>
      <c r="M91">
        <v>16</v>
      </c>
      <c r="N91" s="1">
        <f>Table1[[#This Row],[APTandRES]]/Table1[[#This Row],[Houses]]</f>
        <v>998382.797542735</v>
      </c>
      <c r="O91" s="1">
        <f>Table1[[#This Row],[Assessed_APTandRES]]*Table1[[#This Row],[FY 2017 Mill Rate]]/1000/Table1[[#This Row],[Houses]]</f>
        <v>11181.887332478631</v>
      </c>
      <c r="P91" s="1">
        <v>7331243334</v>
      </c>
      <c r="Q91" s="1">
        <v>10814638344.889999</v>
      </c>
      <c r="R91" s="1">
        <v>63440937</v>
      </c>
      <c r="S91" s="1">
        <v>93432896.909999996</v>
      </c>
      <c r="T91" t="s">
        <v>96</v>
      </c>
      <c r="U91" s="1">
        <f>Table1[[#This Row],[Res Net 2015]]+Table1[[#This Row],[Apt Net 2015]]</f>
        <v>7394684271</v>
      </c>
      <c r="V91" s="1">
        <f>Table1[[#This Row],[Apt Eqized 2015]]+Table1[[#This Row],[Res Eqized 2015]]</f>
        <v>10908071241.799999</v>
      </c>
      <c r="W91" s="6">
        <f>Table1[[#This Row],[Res + Apt Net 2015]]/Table1[[#This Row],[Res + APT Eqized 2015]]</f>
        <v>0.67790942203085236</v>
      </c>
      <c r="X91" s="1">
        <f>VLOOKUP(Table1[[#This Row],[Town]],[1]Sheet1!$A$2:$B$170,2,FALSE)</f>
        <v>1275900</v>
      </c>
      <c r="Y91" s="1">
        <f>Table1[[#This Row],[Res + Apt Ratio]]*Table1[[#This Row],[Zillow House Value Index]]</f>
        <v>864944.63156916457</v>
      </c>
      <c r="Z91" s="1">
        <v>15.542</v>
      </c>
      <c r="AA91" s="1">
        <f>Table1[[#This Row],[Zillow Net]]*Table1[[#This Row],[FY 2015 Millrate]]/1000</f>
        <v>13442.969463847956</v>
      </c>
      <c r="AB91" s="5">
        <f>100*Table1[[#This Row],[Median Propert Tax]]/Table1[[#This Row],[Median household income]]</f>
        <v>7.9869821127840455</v>
      </c>
      <c r="AC91" s="2">
        <f>100*Table1[[#This Row],[PropertyTaxPerIncome]]/Table1[[#This Row],[Median household income]]</f>
        <v>6.6435867723907718</v>
      </c>
      <c r="AD91" s="9">
        <f>Table1[[#This Row],[TaxperIncomeZillow]]-Table1[[#This Row],[TaxPerIncome]]</f>
        <v>1.3433953403932737</v>
      </c>
      <c r="AE91" s="9"/>
    </row>
    <row r="92" spans="1:31" x14ac:dyDescent="0.45">
      <c r="A92">
        <v>91</v>
      </c>
      <c r="B92">
        <v>900150860</v>
      </c>
      <c r="C92">
        <v>5632</v>
      </c>
      <c r="D92" s="1">
        <v>4851</v>
      </c>
      <c r="E92" s="1">
        <f>100-(Table1[[#This Row],[Census Households]]/Table1[[#This Row],[Houses]]*100)</f>
        <v>13.8671875</v>
      </c>
      <c r="F92" s="1">
        <v>101273</v>
      </c>
      <c r="G92" s="1">
        <v>3140</v>
      </c>
      <c r="H92" s="1">
        <v>1418828492</v>
      </c>
      <c r="I92" s="1">
        <v>0</v>
      </c>
      <c r="J92" s="1">
        <f>Table1[[#This Row],[Apartment]]+Table1[[#This Row],[Residential]]</f>
        <v>1418828492</v>
      </c>
      <c r="K92" s="1">
        <f>IF(Table1[[#This Row],[Town]]="Hartford",((Table1[[#This Row],[Apartment]]*0.7)+(Table1[[#This Row],[Residential]]*0.32)),((Table1[[#This Row],[Apartment]]*0.7)+(Table1[[#This Row],[Residential]]*0.7)))</f>
        <v>993179944.39999998</v>
      </c>
      <c r="L92" s="1">
        <v>1593210323</v>
      </c>
      <c r="M92">
        <v>29</v>
      </c>
      <c r="N92" s="1">
        <f>Table1[[#This Row],[APTandRES]]/Table1[[#This Row],[Houses]]</f>
        <v>251922.67258522726</v>
      </c>
      <c r="O92" s="1">
        <f>Table1[[#This Row],[Assessed_APTandRES]]*Table1[[#This Row],[FY 2017 Mill Rate]]/1000/Table1[[#This Row],[Houses]]</f>
        <v>5114.0302534801131</v>
      </c>
      <c r="P92" s="1">
        <v>1409310652</v>
      </c>
      <c r="Q92" s="1">
        <v>2135642751.9300001</v>
      </c>
      <c r="R92" s="1">
        <v>0</v>
      </c>
      <c r="S92" s="1">
        <v>0</v>
      </c>
      <c r="T92" t="s">
        <v>97</v>
      </c>
      <c r="U92" s="1">
        <f>Table1[[#This Row],[Res Net 2015]]+Table1[[#This Row],[Apt Net 2015]]</f>
        <v>1409310652</v>
      </c>
      <c r="V92" s="1">
        <f>Table1[[#This Row],[Apt Eqized 2015]]+Table1[[#This Row],[Res Eqized 2015]]</f>
        <v>2135642751.9300001</v>
      </c>
      <c r="W92" s="6">
        <f>Table1[[#This Row],[Res + Apt Net 2015]]/Table1[[#This Row],[Res + APT Eqized 2015]]</f>
        <v>0.65990000000065219</v>
      </c>
      <c r="X92" s="1">
        <f>VLOOKUP(Table1[[#This Row],[Town]],[1]Sheet1!$A$2:$B$170,2,FALSE)</f>
        <v>334800</v>
      </c>
      <c r="Y92" s="1">
        <f>Table1[[#This Row],[Res + Apt Ratio]]*Table1[[#This Row],[Zillow House Value Index]]</f>
        <v>220934.52000021836</v>
      </c>
      <c r="Z92" s="1">
        <v>26.08</v>
      </c>
      <c r="AA92" s="1">
        <f>Table1[[#This Row],[Zillow Net]]*Table1[[#This Row],[FY 2015 Millrate]]/1000</f>
        <v>5761.9722816056947</v>
      </c>
      <c r="AB92" s="5">
        <f>100*Table1[[#This Row],[Median Propert Tax]]/Table1[[#This Row],[Median household income]]</f>
        <v>5.6895443816275755</v>
      </c>
      <c r="AC92" s="2">
        <f>100*Table1[[#This Row],[PropertyTaxPerIncome]]/Table1[[#This Row],[Median household income]]</f>
        <v>5.049746974494794</v>
      </c>
      <c r="AD92" s="9">
        <f>Table1[[#This Row],[TaxperIncomeZillow]]-Table1[[#This Row],[TaxPerIncome]]</f>
        <v>0.63979740713278144</v>
      </c>
      <c r="AE92" s="9"/>
    </row>
    <row r="93" spans="1:31" x14ac:dyDescent="0.45">
      <c r="A93">
        <v>92</v>
      </c>
      <c r="B93">
        <v>900551350</v>
      </c>
      <c r="C93">
        <v>2956</v>
      </c>
      <c r="D93" s="1">
        <v>2632</v>
      </c>
      <c r="E93" s="1">
        <f>100-(Table1[[#This Row],[Census Households]]/Table1[[#This Row],[Houses]]*100)</f>
        <v>10.960757780784846</v>
      </c>
      <c r="F93" s="1">
        <v>87596</v>
      </c>
      <c r="G93" s="1">
        <v>13800</v>
      </c>
      <c r="H93" s="1">
        <v>516957632</v>
      </c>
      <c r="I93" s="1">
        <v>69090</v>
      </c>
      <c r="J93" s="1">
        <f>Table1[[#This Row],[Apartment]]+Table1[[#This Row],[Residential]]</f>
        <v>517026722</v>
      </c>
      <c r="K93" s="1">
        <f>IF(Table1[[#This Row],[Town]]="Hartford",((Table1[[#This Row],[Apartment]]*0.7)+(Table1[[#This Row],[Residential]]*0.32)),((Table1[[#This Row],[Apartment]]*0.7)+(Table1[[#This Row],[Residential]]*0.7)))</f>
        <v>361918705.39999998</v>
      </c>
      <c r="L93" s="1">
        <v>668051489</v>
      </c>
      <c r="M93">
        <v>30</v>
      </c>
      <c r="N93" s="1">
        <f>Table1[[#This Row],[APTandRES]]/Table1[[#This Row],[Houses]]</f>
        <v>174907.55142083898</v>
      </c>
      <c r="O93" s="1">
        <f>Table1[[#This Row],[Assessed_APTandRES]]*Table1[[#This Row],[FY 2017 Mill Rate]]/1000/Table1[[#This Row],[Houses]]</f>
        <v>3673.0585798376187</v>
      </c>
      <c r="P93" s="1">
        <v>513499380</v>
      </c>
      <c r="Q93" s="1">
        <v>727645430.07000005</v>
      </c>
      <c r="R93" s="1">
        <v>69090</v>
      </c>
      <c r="S93" s="1">
        <v>97902.79</v>
      </c>
      <c r="T93" t="s">
        <v>98</v>
      </c>
      <c r="U93" s="1">
        <f>Table1[[#This Row],[Res Net 2015]]+Table1[[#This Row],[Apt Net 2015]]</f>
        <v>513568470</v>
      </c>
      <c r="V93" s="1">
        <f>Table1[[#This Row],[Apt Eqized 2015]]+Table1[[#This Row],[Res Eqized 2015]]</f>
        <v>727743332.86000001</v>
      </c>
      <c r="W93" s="6">
        <f>Table1[[#This Row],[Res + Apt Net 2015]]/Table1[[#This Row],[Res + APT Eqized 2015]]</f>
        <v>0.70570000000095912</v>
      </c>
      <c r="X93" s="1">
        <f>VLOOKUP(Table1[[#This Row],[Town]],[1]Sheet1!$A$2:$B$170,2,FALSE)</f>
        <v>268500</v>
      </c>
      <c r="Y93" s="1">
        <f>Table1[[#This Row],[Res + Apt Ratio]]*Table1[[#This Row],[Zillow House Value Index]]</f>
        <v>189480.45000025752</v>
      </c>
      <c r="Z93" s="1">
        <v>27.68</v>
      </c>
      <c r="AA93" s="1">
        <f>Table1[[#This Row],[Zillow Net]]*Table1[[#This Row],[FY 2015 Millrate]]/1000</f>
        <v>5244.8188560071276</v>
      </c>
      <c r="AB93" s="5">
        <f>100*Table1[[#This Row],[Median Propert Tax]]/Table1[[#This Row],[Median household income]]</f>
        <v>5.9875095392565045</v>
      </c>
      <c r="AC93" s="2">
        <f>100*Table1[[#This Row],[PropertyTaxPerIncome]]/Table1[[#This Row],[Median household income]]</f>
        <v>4.1931807158290546</v>
      </c>
      <c r="AD93" s="9">
        <f>Table1[[#This Row],[TaxperIncomeZillow]]-Table1[[#This Row],[TaxPerIncome]]</f>
        <v>1.7943288234274499</v>
      </c>
      <c r="AE93" s="9"/>
    </row>
    <row r="94" spans="1:31" x14ac:dyDescent="0.45">
      <c r="A94">
        <v>93</v>
      </c>
      <c r="B94">
        <v>900952070</v>
      </c>
      <c r="C94">
        <v>56111</v>
      </c>
      <c r="D94" s="1">
        <v>49771</v>
      </c>
      <c r="E94" s="1">
        <f>100-(Table1[[#This Row],[Census Households]]/Table1[[#This Row],[Houses]]*100)</f>
        <v>11.299032275311433</v>
      </c>
      <c r="F94" s="1">
        <v>37192</v>
      </c>
      <c r="G94" s="1">
        <v>1646</v>
      </c>
      <c r="H94" s="1">
        <v>2930055932</v>
      </c>
      <c r="I94" s="1">
        <v>595047957</v>
      </c>
      <c r="J94" s="1">
        <f>Table1[[#This Row],[Apartment]]+Table1[[#This Row],[Residential]]</f>
        <v>3525103889</v>
      </c>
      <c r="K94" s="1">
        <f>IF(Table1[[#This Row],[Town]]="Hartford",((Table1[[#This Row],[Apartment]]*0.7)+(Table1[[#This Row],[Residential]]*0.32)),((Table1[[#This Row],[Apartment]]*0.7)+(Table1[[#This Row],[Residential]]*0.7)))</f>
        <v>2467572722.2999997</v>
      </c>
      <c r="L94" s="1">
        <v>6645230231</v>
      </c>
      <c r="M94">
        <v>42</v>
      </c>
      <c r="N94" s="1">
        <f>Table1[[#This Row],[APTandRES]]/Table1[[#This Row],[Houses]]</f>
        <v>62823.758068827861</v>
      </c>
      <c r="O94" s="1">
        <f>Table1[[#This Row],[Assessed_APTandRES]]*Table1[[#This Row],[FY 2017 Mill Rate]]/1000/Table1[[#This Row],[Houses]]</f>
        <v>1847.0184872235388</v>
      </c>
      <c r="P94" s="1">
        <v>2744018726</v>
      </c>
      <c r="Q94" s="1">
        <v>4337683727.4700003</v>
      </c>
      <c r="R94" s="1">
        <v>655877255</v>
      </c>
      <c r="S94" s="1">
        <v>1125776270.1700001</v>
      </c>
      <c r="T94" t="s">
        <v>99</v>
      </c>
      <c r="U94" s="1">
        <f>Table1[[#This Row],[Res Net 2015]]+Table1[[#This Row],[Apt Net 2015]]</f>
        <v>3399895981</v>
      </c>
      <c r="V94" s="1">
        <f>Table1[[#This Row],[Apt Eqized 2015]]+Table1[[#This Row],[Res Eqized 2015]]</f>
        <v>5463459997.6400003</v>
      </c>
      <c r="W94" s="6">
        <f>Table1[[#This Row],[Res + Apt Net 2015]]/Table1[[#This Row],[Res + APT Eqized 2015]]</f>
        <v>0.62229722235883878</v>
      </c>
      <c r="X94" s="1">
        <f>VLOOKUP(Table1[[#This Row],[Town]],[1]Sheet1!$A$2:$B$170,2,FALSE)</f>
        <v>162900</v>
      </c>
      <c r="Y94" s="1">
        <f>Table1[[#This Row],[Res + Apt Ratio]]*Table1[[#This Row],[Zillow House Value Index]]</f>
        <v>101372.21752225484</v>
      </c>
      <c r="Z94" s="1">
        <v>41.55</v>
      </c>
      <c r="AA94" s="1">
        <f>Table1[[#This Row],[Zillow Net]]*Table1[[#This Row],[FY 2015 Millrate]]/1000</f>
        <v>4212.0156380496883</v>
      </c>
      <c r="AB94" s="5">
        <f>100*Table1[[#This Row],[Median Propert Tax]]/Table1[[#This Row],[Median household income]]</f>
        <v>11.325058179311918</v>
      </c>
      <c r="AC94" s="2">
        <f>100*Table1[[#This Row],[PropertyTaxPerIncome]]/Table1[[#This Row],[Median household income]]</f>
        <v>4.9661714541394355</v>
      </c>
      <c r="AD94" s="9">
        <f>Table1[[#This Row],[TaxperIncomeZillow]]-Table1[[#This Row],[TaxPerIncome]]</f>
        <v>6.358886725172483</v>
      </c>
      <c r="AE94" s="9"/>
    </row>
    <row r="95" spans="1:31" x14ac:dyDescent="0.45">
      <c r="A95">
        <v>94</v>
      </c>
      <c r="B95">
        <v>901152350</v>
      </c>
      <c r="C95">
        <v>12054</v>
      </c>
      <c r="D95" s="1">
        <v>10770</v>
      </c>
      <c r="E95" s="1">
        <f>100-(Table1[[#This Row],[Census Households]]/Table1[[#This Row],[Houses]]*100)</f>
        <v>10.652065704330511</v>
      </c>
      <c r="F95" s="1">
        <v>36250</v>
      </c>
      <c r="G95" s="1">
        <v>3352</v>
      </c>
      <c r="H95" s="1">
        <v>617747344</v>
      </c>
      <c r="I95" s="1">
        <v>91680390</v>
      </c>
      <c r="J95" s="1">
        <f>Table1[[#This Row],[Apartment]]+Table1[[#This Row],[Residential]]</f>
        <v>709427734</v>
      </c>
      <c r="K95" s="1">
        <f>IF(Table1[[#This Row],[Town]]="Hartford",((Table1[[#This Row],[Apartment]]*0.7)+(Table1[[#This Row],[Residential]]*0.32)),((Table1[[#This Row],[Apartment]]*0.7)+(Table1[[#This Row],[Residential]]*0.7)))</f>
        <v>496599413.79999995</v>
      </c>
      <c r="L95" s="1">
        <v>1312828272</v>
      </c>
      <c r="M95">
        <v>40</v>
      </c>
      <c r="N95" s="1">
        <f>Table1[[#This Row],[APTandRES]]/Table1[[#This Row],[Houses]]</f>
        <v>58854.134229301475</v>
      </c>
      <c r="O95" s="1">
        <f>Table1[[#This Row],[Assessed_APTandRES]]*Table1[[#This Row],[FY 2017 Mill Rate]]/1000/Table1[[#This Row],[Houses]]</f>
        <v>1647.9157584204415</v>
      </c>
      <c r="P95" s="1">
        <v>614680922</v>
      </c>
      <c r="Q95" s="1">
        <v>894732055.30999994</v>
      </c>
      <c r="R95" s="1">
        <v>118751430</v>
      </c>
      <c r="S95" s="1">
        <v>172829908.31</v>
      </c>
      <c r="T95" t="s">
        <v>100</v>
      </c>
      <c r="U95" s="1">
        <f>Table1[[#This Row],[Res Net 2015]]+Table1[[#This Row],[Apt Net 2015]]</f>
        <v>733432352</v>
      </c>
      <c r="V95" s="1">
        <f>Table1[[#This Row],[Apt Eqized 2015]]+Table1[[#This Row],[Res Eqized 2015]]</f>
        <v>1067561963.6199999</v>
      </c>
      <c r="W95" s="6">
        <f>Table1[[#This Row],[Res + Apt Net 2015]]/Table1[[#This Row],[Res + APT Eqized 2015]]</f>
        <v>0.68701618921772134</v>
      </c>
      <c r="X95" s="1">
        <f>VLOOKUP(Table1[[#This Row],[Town]],[1]Sheet1!$A$2:$B$170,2,FALSE)</f>
        <v>149500</v>
      </c>
      <c r="Y95" s="1">
        <f>Table1[[#This Row],[Res + Apt Ratio]]*Table1[[#This Row],[Zillow House Value Index]]</f>
        <v>102708.92028804934</v>
      </c>
      <c r="Z95" s="1">
        <v>38</v>
      </c>
      <c r="AA95" s="1">
        <f>Table1[[#This Row],[Zillow Net]]*Table1[[#This Row],[FY 2015 Millrate]]/1000</f>
        <v>3902.9389709458746</v>
      </c>
      <c r="AB95" s="5">
        <f>100*Table1[[#This Row],[Median Propert Tax]]/Table1[[#This Row],[Median household income]]</f>
        <v>10.766728195712757</v>
      </c>
      <c r="AC95" s="2">
        <f>100*Table1[[#This Row],[PropertyTaxPerIncome]]/Table1[[#This Row],[Median household income]]</f>
        <v>4.5459745059874246</v>
      </c>
      <c r="AD95" s="9">
        <f>Table1[[#This Row],[TaxperIncomeZillow]]-Table1[[#This Row],[TaxPerIncome]]</f>
        <v>6.2207536897253322</v>
      </c>
      <c r="AE95" s="9"/>
    </row>
    <row r="96" spans="1:31" x14ac:dyDescent="0.45">
      <c r="A96">
        <v>95</v>
      </c>
      <c r="B96">
        <v>900552630</v>
      </c>
      <c r="C96">
        <v>11858</v>
      </c>
      <c r="D96" s="1">
        <v>10494</v>
      </c>
      <c r="E96" s="1">
        <f>100-(Table1[[#This Row],[Census Households]]/Table1[[#This Row],[Houses]]*100)</f>
        <v>11.502782931354361</v>
      </c>
      <c r="F96" s="1">
        <v>78343</v>
      </c>
      <c r="G96" s="1">
        <v>3082</v>
      </c>
      <c r="H96" s="1">
        <v>2005607030</v>
      </c>
      <c r="I96" s="1">
        <v>14857980</v>
      </c>
      <c r="J96" s="1">
        <f>Table1[[#This Row],[Apartment]]+Table1[[#This Row],[Residential]]</f>
        <v>2020465010</v>
      </c>
      <c r="K96" s="1">
        <f>IF(Table1[[#This Row],[Town]]="Hartford",((Table1[[#This Row],[Apartment]]*0.7)+(Table1[[#This Row],[Residential]]*0.32)),((Table1[[#This Row],[Apartment]]*0.7)+(Table1[[#This Row],[Residential]]*0.7)))</f>
        <v>1414325507</v>
      </c>
      <c r="L96" s="1">
        <v>2961042656</v>
      </c>
      <c r="M96">
        <v>27</v>
      </c>
      <c r="N96" s="1">
        <f>Table1[[#This Row],[APTandRES]]/Table1[[#This Row],[Houses]]</f>
        <v>170388.34626412549</v>
      </c>
      <c r="O96" s="1">
        <f>Table1[[#This Row],[Assessed_APTandRES]]*Table1[[#This Row],[FY 2017 Mill Rate]]/1000/Table1[[#This Row],[Houses]]</f>
        <v>3220.3397443919721</v>
      </c>
      <c r="P96" s="1">
        <v>1995789080</v>
      </c>
      <c r="Q96" s="1">
        <v>2851127257.1399999</v>
      </c>
      <c r="R96" s="1">
        <v>16695700</v>
      </c>
      <c r="S96" s="1">
        <v>23851000</v>
      </c>
      <c r="T96" t="s">
        <v>101</v>
      </c>
      <c r="U96" s="1">
        <f>Table1[[#This Row],[Res Net 2015]]+Table1[[#This Row],[Apt Net 2015]]</f>
        <v>2012484780</v>
      </c>
      <c r="V96" s="1">
        <f>Table1[[#This Row],[Apt Eqized 2015]]+Table1[[#This Row],[Res Eqized 2015]]</f>
        <v>2874978257.1399999</v>
      </c>
      <c r="W96" s="6">
        <f>Table1[[#This Row],[Res + Apt Net 2015]]/Table1[[#This Row],[Res + APT Eqized 2015]]</f>
        <v>0.70000000000069573</v>
      </c>
      <c r="X96" s="1">
        <f>VLOOKUP(Table1[[#This Row],[Town]],[1]Sheet1!$A$2:$B$170,2,FALSE)</f>
        <v>259200</v>
      </c>
      <c r="Y96" s="1">
        <f>Table1[[#This Row],[Res + Apt Ratio]]*Table1[[#This Row],[Zillow House Value Index]]</f>
        <v>181440.00000018033</v>
      </c>
      <c r="Z96" s="1">
        <v>26.3</v>
      </c>
      <c r="AA96" s="1">
        <f>Table1[[#This Row],[Zillow Net]]*Table1[[#This Row],[FY 2015 Millrate]]/1000</f>
        <v>4771.8720000047424</v>
      </c>
      <c r="AB96" s="5">
        <f>100*Table1[[#This Row],[Median Propert Tax]]/Table1[[#This Row],[Median household income]]</f>
        <v>6.0909998340690841</v>
      </c>
      <c r="AC96" s="2">
        <f>100*Table1[[#This Row],[PropertyTaxPerIncome]]/Table1[[#This Row],[Median household income]]</f>
        <v>4.1105647529351339</v>
      </c>
      <c r="AD96" s="9">
        <f>Table1[[#This Row],[TaxperIncomeZillow]]-Table1[[#This Row],[TaxPerIncome]]</f>
        <v>1.9804350811339502</v>
      </c>
      <c r="AE96" s="9"/>
    </row>
    <row r="97" spans="1:31" x14ac:dyDescent="0.45">
      <c r="A97">
        <v>96</v>
      </c>
      <c r="B97">
        <v>900352140</v>
      </c>
      <c r="C97">
        <v>13126</v>
      </c>
      <c r="D97" s="1">
        <v>12649</v>
      </c>
      <c r="E97" s="1">
        <f>100-(Table1[[#This Row],[Census Households]]/Table1[[#This Row],[Houses]]*100)</f>
        <v>3.6340088374219022</v>
      </c>
      <c r="F97" s="1">
        <v>79960</v>
      </c>
      <c r="G97" s="1">
        <v>2403</v>
      </c>
      <c r="H97" s="1">
        <v>1651755090</v>
      </c>
      <c r="I97" s="1">
        <v>47638070</v>
      </c>
      <c r="J97" s="1">
        <f>Table1[[#This Row],[Apartment]]+Table1[[#This Row],[Residential]]</f>
        <v>1699393160</v>
      </c>
      <c r="K97" s="1">
        <f>IF(Table1[[#This Row],[Town]]="Hartford",((Table1[[#This Row],[Apartment]]*0.7)+(Table1[[#This Row],[Residential]]*0.32)),((Table1[[#This Row],[Apartment]]*0.7)+(Table1[[#This Row],[Residential]]*0.7)))</f>
        <v>1189575212</v>
      </c>
      <c r="L97" s="1">
        <v>2690614519</v>
      </c>
      <c r="M97">
        <v>36</v>
      </c>
      <c r="N97" s="1">
        <f>Table1[[#This Row],[APTandRES]]/Table1[[#This Row],[Houses]]</f>
        <v>129467.70988877038</v>
      </c>
      <c r="O97" s="1">
        <f>Table1[[#This Row],[Assessed_APTandRES]]*Table1[[#This Row],[FY 2017 Mill Rate]]/1000/Table1[[#This Row],[Houses]]</f>
        <v>3262.5862891970137</v>
      </c>
      <c r="P97" s="1">
        <v>1637688098</v>
      </c>
      <c r="Q97" s="1">
        <v>2339554425.71</v>
      </c>
      <c r="R97" s="1">
        <v>48665990</v>
      </c>
      <c r="S97" s="1">
        <v>69522842.859999999</v>
      </c>
      <c r="T97" t="s">
        <v>102</v>
      </c>
      <c r="U97" s="1">
        <f>Table1[[#This Row],[Res Net 2015]]+Table1[[#This Row],[Apt Net 2015]]</f>
        <v>1686354088</v>
      </c>
      <c r="V97" s="1">
        <f>Table1[[#This Row],[Apt Eqized 2015]]+Table1[[#This Row],[Res Eqized 2015]]</f>
        <v>2409077268.5700002</v>
      </c>
      <c r="W97" s="6">
        <f>Table1[[#This Row],[Res + Apt Net 2015]]/Table1[[#This Row],[Res + APT Eqized 2015]]</f>
        <v>0.70000000000041507</v>
      </c>
      <c r="X97" s="1">
        <f>VLOOKUP(Table1[[#This Row],[Town]],[1]Sheet1!$A$2:$B$170,2,FALSE)</f>
        <v>200500</v>
      </c>
      <c r="Y97" s="1">
        <f>Table1[[#This Row],[Res + Apt Ratio]]*Table1[[#This Row],[Zillow House Value Index]]</f>
        <v>140350.00000008321</v>
      </c>
      <c r="Z97" s="1">
        <v>34.770000000000003</v>
      </c>
      <c r="AA97" s="1">
        <f>Table1[[#This Row],[Zillow Net]]*Table1[[#This Row],[FY 2015 Millrate]]/1000</f>
        <v>4879.9695000028933</v>
      </c>
      <c r="AB97" s="5">
        <f>100*Table1[[#This Row],[Median Propert Tax]]/Table1[[#This Row],[Median household income]]</f>
        <v>6.1030133816944634</v>
      </c>
      <c r="AC97" s="2">
        <f>100*Table1[[#This Row],[PropertyTaxPerIncome]]/Table1[[#This Row],[Median household income]]</f>
        <v>4.080272997995265</v>
      </c>
      <c r="AD97" s="9">
        <f>Table1[[#This Row],[TaxperIncomeZillow]]-Table1[[#This Row],[TaxPerIncome]]</f>
        <v>2.0227403836991984</v>
      </c>
      <c r="AE97" s="9"/>
    </row>
    <row r="98" spans="1:31" x14ac:dyDescent="0.45">
      <c r="A98">
        <v>97</v>
      </c>
      <c r="B98">
        <v>900152980</v>
      </c>
      <c r="C98">
        <v>10183</v>
      </c>
      <c r="D98" s="1">
        <v>9714</v>
      </c>
      <c r="E98" s="1">
        <f>100-(Table1[[#This Row],[Census Households]]/Table1[[#This Row],[Houses]]*100)</f>
        <v>4.6057154080329923</v>
      </c>
      <c r="F98" s="1">
        <v>111022</v>
      </c>
      <c r="G98" s="1">
        <v>7562</v>
      </c>
      <c r="H98" s="1">
        <v>2454507086</v>
      </c>
      <c r="I98" s="1">
        <v>1532180</v>
      </c>
      <c r="J98" s="1">
        <f>Table1[[#This Row],[Apartment]]+Table1[[#This Row],[Residential]]</f>
        <v>2456039266</v>
      </c>
      <c r="K98" s="1">
        <f>IF(Table1[[#This Row],[Town]]="Hartford",((Table1[[#This Row],[Apartment]]*0.7)+(Table1[[#This Row],[Residential]]*0.32)),((Table1[[#This Row],[Apartment]]*0.7)+(Table1[[#This Row],[Residential]]*0.7)))</f>
        <v>1719227486.1999998</v>
      </c>
      <c r="L98" s="1">
        <v>3134497518</v>
      </c>
      <c r="M98">
        <v>34</v>
      </c>
      <c r="N98" s="1">
        <f>Table1[[#This Row],[APTandRES]]/Table1[[#This Row],[Houses]]</f>
        <v>241190.1469115192</v>
      </c>
      <c r="O98" s="1">
        <f>Table1[[#This Row],[Assessed_APTandRES]]*Table1[[#This Row],[FY 2017 Mill Rate]]/1000/Table1[[#This Row],[Houses]]</f>
        <v>5740.3254964941561</v>
      </c>
      <c r="P98" s="1">
        <v>2428911767</v>
      </c>
      <c r="Q98" s="1">
        <v>3650303226.6300001</v>
      </c>
      <c r="R98" s="1">
        <v>1532180</v>
      </c>
      <c r="S98" s="1">
        <v>2299534.7400000002</v>
      </c>
      <c r="T98" t="s">
        <v>103</v>
      </c>
      <c r="U98" s="1">
        <f>Table1[[#This Row],[Res Net 2015]]+Table1[[#This Row],[Apt Net 2015]]</f>
        <v>2430443947</v>
      </c>
      <c r="V98" s="1">
        <f>Table1[[#This Row],[Apt Eqized 2015]]+Table1[[#This Row],[Res Eqized 2015]]</f>
        <v>3652602761.3699999</v>
      </c>
      <c r="W98" s="6">
        <f>Table1[[#This Row],[Res + Apt Net 2015]]/Table1[[#This Row],[Res + APT Eqized 2015]]</f>
        <v>0.66540056660538727</v>
      </c>
      <c r="X98" s="1">
        <f>VLOOKUP(Table1[[#This Row],[Town]],[1]Sheet1!$A$2:$B$170,2,FALSE)</f>
        <v>372700</v>
      </c>
      <c r="Y98" s="1">
        <f>Table1[[#This Row],[Res + Apt Ratio]]*Table1[[#This Row],[Zillow House Value Index]]</f>
        <v>247994.79117382783</v>
      </c>
      <c r="Z98" s="1">
        <v>33.31</v>
      </c>
      <c r="AA98" s="1">
        <f>Table1[[#This Row],[Zillow Net]]*Table1[[#This Row],[FY 2015 Millrate]]/1000</f>
        <v>8260.7064940002056</v>
      </c>
      <c r="AB98" s="5">
        <f>100*Table1[[#This Row],[Median Propert Tax]]/Table1[[#This Row],[Median household income]]</f>
        <v>7.4406032083733011</v>
      </c>
      <c r="AC98" s="2">
        <f>100*Table1[[#This Row],[PropertyTaxPerIncome]]/Table1[[#This Row],[Median household income]]</f>
        <v>5.1704396394355685</v>
      </c>
      <c r="AD98" s="9">
        <f>Table1[[#This Row],[TaxperIncomeZillow]]-Table1[[#This Row],[TaxPerIncome]]</f>
        <v>2.2701635689377326</v>
      </c>
      <c r="AE98" s="9"/>
    </row>
    <row r="99" spans="1:31" x14ac:dyDescent="0.45">
      <c r="A99">
        <v>98</v>
      </c>
      <c r="B99">
        <v>900553470</v>
      </c>
      <c r="C99">
        <v>975</v>
      </c>
      <c r="D99">
        <v>664</v>
      </c>
      <c r="E99" s="1">
        <f>100-(Table1[[#This Row],[Census Households]]/Table1[[#This Row],[Houses]]*100)</f>
        <v>31.897435897435898</v>
      </c>
      <c r="F99" s="1">
        <v>72875</v>
      </c>
      <c r="G99" s="1">
        <v>5104</v>
      </c>
      <c r="H99" s="1">
        <v>250504200</v>
      </c>
      <c r="I99" s="1">
        <v>0</v>
      </c>
      <c r="J99" s="1">
        <f>Table1[[#This Row],[Apartment]]+Table1[[#This Row],[Residential]]</f>
        <v>250504200</v>
      </c>
      <c r="K99" s="1">
        <f>IF(Table1[[#This Row],[Town]]="Hartford",((Table1[[#This Row],[Apartment]]*0.7)+(Table1[[#This Row],[Residential]]*0.32)),((Table1[[#This Row],[Apartment]]*0.7)+(Table1[[#This Row],[Residential]]*0.7)))</f>
        <v>175352940</v>
      </c>
      <c r="L99" s="1">
        <v>301741865</v>
      </c>
      <c r="M99">
        <v>22</v>
      </c>
      <c r="N99" s="1">
        <f>Table1[[#This Row],[APTandRES]]/Table1[[#This Row],[Houses]]</f>
        <v>256927.38461538462</v>
      </c>
      <c r="O99" s="1">
        <f>Table1[[#This Row],[Assessed_APTandRES]]*Table1[[#This Row],[FY 2017 Mill Rate]]/1000/Table1[[#This Row],[Houses]]</f>
        <v>3956.6817230769234</v>
      </c>
      <c r="P99" s="1">
        <v>248726218</v>
      </c>
      <c r="Q99" s="1">
        <v>305297923.16000003</v>
      </c>
      <c r="R99" s="1">
        <v>0</v>
      </c>
      <c r="S99" s="1">
        <v>0</v>
      </c>
      <c r="T99" t="s">
        <v>104</v>
      </c>
      <c r="U99" s="1">
        <f>Table1[[#This Row],[Res Net 2015]]+Table1[[#This Row],[Apt Net 2015]]</f>
        <v>248726218</v>
      </c>
      <c r="V99" s="1">
        <f>Table1[[#This Row],[Apt Eqized 2015]]+Table1[[#This Row],[Res Eqized 2015]]</f>
        <v>305297923.16000003</v>
      </c>
      <c r="W99" s="6">
        <f>Table1[[#This Row],[Res + Apt Net 2015]]/Table1[[#This Row],[Res + APT Eqized 2015]]</f>
        <v>0.81470000000507037</v>
      </c>
      <c r="X99" s="1">
        <f>VLOOKUP(Table1[[#This Row],[Town]],[1]Sheet1!$A$2:$B$170,2,FALSE)</f>
        <v>292400</v>
      </c>
      <c r="Y99" s="1">
        <f>Table1[[#This Row],[Res + Apt Ratio]]*Table1[[#This Row],[Zillow House Value Index]]</f>
        <v>238218.28000148258</v>
      </c>
      <c r="Z99" s="1">
        <v>22.41</v>
      </c>
      <c r="AA99" s="1">
        <f>Table1[[#This Row],[Zillow Net]]*Table1[[#This Row],[FY 2015 Millrate]]/1000</f>
        <v>5338.4716548332244</v>
      </c>
      <c r="AB99" s="5">
        <f>100*Table1[[#This Row],[Median Propert Tax]]/Table1[[#This Row],[Median household income]]</f>
        <v>7.3255185658088848</v>
      </c>
      <c r="AC99" s="2">
        <f>100*Table1[[#This Row],[PropertyTaxPerIncome]]/Table1[[#This Row],[Median household income]]</f>
        <v>5.4294088824383167</v>
      </c>
      <c r="AD99" s="9">
        <f>Table1[[#This Row],[TaxperIncomeZillow]]-Table1[[#This Row],[TaxPerIncome]]</f>
        <v>1.8961096833705682</v>
      </c>
      <c r="AE99" s="9"/>
    </row>
    <row r="100" spans="1:31" x14ac:dyDescent="0.45">
      <c r="A100">
        <v>99</v>
      </c>
      <c r="B100">
        <v>900953890</v>
      </c>
      <c r="C100">
        <v>5653</v>
      </c>
      <c r="D100" s="1">
        <v>5371</v>
      </c>
      <c r="E100" s="1">
        <f>100-(Table1[[#This Row],[Census Households]]/Table1[[#This Row],[Houses]]*100)</f>
        <v>4.988501680523612</v>
      </c>
      <c r="F100" s="1">
        <v>84697</v>
      </c>
      <c r="G100" s="1">
        <v>8748</v>
      </c>
      <c r="H100" s="1">
        <v>912104956</v>
      </c>
      <c r="I100" s="1">
        <v>11390220</v>
      </c>
      <c r="J100" s="1">
        <f>Table1[[#This Row],[Apartment]]+Table1[[#This Row],[Residential]]</f>
        <v>923495176</v>
      </c>
      <c r="K100" s="1">
        <f>IF(Table1[[#This Row],[Town]]="Hartford",((Table1[[#This Row],[Apartment]]*0.7)+(Table1[[#This Row],[Residential]]*0.32)),((Table1[[#This Row],[Apartment]]*0.7)+(Table1[[#This Row],[Residential]]*0.7)))</f>
        <v>646446623.19999993</v>
      </c>
      <c r="L100" s="1">
        <v>1261338504</v>
      </c>
      <c r="M100">
        <v>32</v>
      </c>
      <c r="N100" s="1">
        <f>Table1[[#This Row],[APTandRES]]/Table1[[#This Row],[Houses]]</f>
        <v>163363.73182381038</v>
      </c>
      <c r="O100" s="1">
        <f>Table1[[#This Row],[Assessed_APTandRES]]*Table1[[#This Row],[FY 2017 Mill Rate]]/1000/Table1[[#This Row],[Houses]]</f>
        <v>3659.3475928533517</v>
      </c>
      <c r="P100" s="1">
        <v>907996286</v>
      </c>
      <c r="Q100" s="1">
        <v>1297137551.4300001</v>
      </c>
      <c r="R100" s="1">
        <v>11390220</v>
      </c>
      <c r="S100" s="1">
        <v>16271742.859999999</v>
      </c>
      <c r="T100" t="s">
        <v>105</v>
      </c>
      <c r="U100" s="1">
        <f>Table1[[#This Row],[Res Net 2015]]+Table1[[#This Row],[Apt Net 2015]]</f>
        <v>919386506</v>
      </c>
      <c r="V100" s="1">
        <f>Table1[[#This Row],[Apt Eqized 2015]]+Table1[[#This Row],[Res Eqized 2015]]</f>
        <v>1313409294.29</v>
      </c>
      <c r="W100" s="6">
        <f>Table1[[#This Row],[Res + Apt Net 2015]]/Table1[[#This Row],[Res + APT Eqized 2015]]</f>
        <v>0.69999999999771589</v>
      </c>
      <c r="X100" s="1">
        <f>VLOOKUP(Table1[[#This Row],[Town]],[1]Sheet1!$A$2:$B$170,2,FALSE)</f>
        <v>241000</v>
      </c>
      <c r="Y100" s="1">
        <f>Table1[[#This Row],[Res + Apt Ratio]]*Table1[[#This Row],[Zillow House Value Index]]</f>
        <v>168699.99999944953</v>
      </c>
      <c r="Z100" s="1">
        <v>29.92</v>
      </c>
      <c r="AA100" s="1">
        <f>Table1[[#This Row],[Zillow Net]]*Table1[[#This Row],[FY 2015 Millrate]]/1000</f>
        <v>5047.5039999835308</v>
      </c>
      <c r="AB100" s="5">
        <f>100*Table1[[#This Row],[Median Propert Tax]]/Table1[[#This Row],[Median household income]]</f>
        <v>5.9594838069630933</v>
      </c>
      <c r="AC100" s="2">
        <f>100*Table1[[#This Row],[PropertyTaxPerIncome]]/Table1[[#This Row],[Median household income]]</f>
        <v>4.3205161845795628</v>
      </c>
      <c r="AD100" s="9">
        <f>Table1[[#This Row],[TaxperIncomeZillow]]-Table1[[#This Row],[TaxPerIncome]]</f>
        <v>1.6389676223835306</v>
      </c>
      <c r="AE100" s="9"/>
    </row>
    <row r="101" spans="1:31" x14ac:dyDescent="0.45">
      <c r="A101">
        <v>100</v>
      </c>
      <c r="B101">
        <v>900554030</v>
      </c>
      <c r="C101">
        <v>1574</v>
      </c>
      <c r="D101" s="1">
        <v>1304</v>
      </c>
      <c r="E101" s="1">
        <f>100-(Table1[[#This Row],[Census Households]]/Table1[[#This Row],[Houses]]*100)</f>
        <v>17.153748411689961</v>
      </c>
      <c r="F101" s="1">
        <v>69231</v>
      </c>
      <c r="G101" s="1">
        <v>13048</v>
      </c>
      <c r="H101" s="1">
        <v>174450350</v>
      </c>
      <c r="I101" s="1">
        <v>3821060</v>
      </c>
      <c r="J101" s="1">
        <f>Table1[[#This Row],[Apartment]]+Table1[[#This Row],[Residential]]</f>
        <v>178271410</v>
      </c>
      <c r="K101" s="1">
        <f>IF(Table1[[#This Row],[Town]]="Hartford",((Table1[[#This Row],[Apartment]]*0.7)+(Table1[[#This Row],[Residential]]*0.32)),((Table1[[#This Row],[Apartment]]*0.7)+(Table1[[#This Row],[Residential]]*0.7)))</f>
        <v>124789986.99999999</v>
      </c>
      <c r="L101" s="1">
        <v>367856760</v>
      </c>
      <c r="M101">
        <v>28</v>
      </c>
      <c r="N101" s="1">
        <f>Table1[[#This Row],[APTandRES]]/Table1[[#This Row],[Houses]]</f>
        <v>113260.1080050826</v>
      </c>
      <c r="O101" s="1">
        <f>Table1[[#This Row],[Assessed_APTandRES]]*Table1[[#This Row],[FY 2017 Mill Rate]]/1000/Table1[[#This Row],[Houses]]</f>
        <v>2219.8981168996183</v>
      </c>
      <c r="P101" s="1">
        <v>174053405</v>
      </c>
      <c r="Q101" s="1">
        <v>213536259.34999999</v>
      </c>
      <c r="R101" s="1">
        <v>3821060</v>
      </c>
      <c r="S101" s="1">
        <v>4808179.1900000004</v>
      </c>
      <c r="T101" t="s">
        <v>106</v>
      </c>
      <c r="U101" s="1">
        <f>Table1[[#This Row],[Res Net 2015]]+Table1[[#This Row],[Apt Net 2015]]</f>
        <v>177874465</v>
      </c>
      <c r="V101" s="1">
        <f>Table1[[#This Row],[Apt Eqized 2015]]+Table1[[#This Row],[Res Eqized 2015]]</f>
        <v>218344438.53999999</v>
      </c>
      <c r="W101" s="6">
        <f>Table1[[#This Row],[Res + Apt Net 2015]]/Table1[[#This Row],[Res + APT Eqized 2015]]</f>
        <v>0.81465077008322329</v>
      </c>
      <c r="X101" s="1">
        <f>VLOOKUP(Table1[[#This Row],[Town]],[1]Sheet1!$A$2:$B$170,2,FALSE)</f>
        <v>192300</v>
      </c>
      <c r="Y101" s="1">
        <f>Table1[[#This Row],[Res + Apt Ratio]]*Table1[[#This Row],[Zillow House Value Index]]</f>
        <v>156657.34308700383</v>
      </c>
      <c r="Z101" s="1">
        <v>27.5</v>
      </c>
      <c r="AA101" s="1">
        <f>Table1[[#This Row],[Zillow Net]]*Table1[[#This Row],[FY 2015 Millrate]]/1000</f>
        <v>4308.0769348926051</v>
      </c>
      <c r="AB101" s="5">
        <f>100*Table1[[#This Row],[Median Propert Tax]]/Table1[[#This Row],[Median household income]]</f>
        <v>6.2227570523213664</v>
      </c>
      <c r="AC101" s="2">
        <f>100*Table1[[#This Row],[PropertyTaxPerIncome]]/Table1[[#This Row],[Median household income]]</f>
        <v>3.206508813825625</v>
      </c>
      <c r="AD101" s="9">
        <f>Table1[[#This Row],[TaxperIncomeZillow]]-Table1[[#This Row],[TaxPerIncome]]</f>
        <v>3.0162482384957414</v>
      </c>
      <c r="AE101" s="9"/>
    </row>
    <row r="102" spans="1:31" x14ac:dyDescent="0.45">
      <c r="A102">
        <v>101</v>
      </c>
      <c r="B102">
        <v>900954870</v>
      </c>
      <c r="C102">
        <v>9554</v>
      </c>
      <c r="D102" s="1">
        <v>8513</v>
      </c>
      <c r="E102" s="1">
        <f>100-(Table1[[#This Row],[Census Households]]/Table1[[#This Row],[Houses]]*100)</f>
        <v>10.895959807410506</v>
      </c>
      <c r="F102" s="1">
        <v>86340</v>
      </c>
      <c r="G102" s="1">
        <v>6664</v>
      </c>
      <c r="H102" s="1">
        <v>1769980421</v>
      </c>
      <c r="I102" s="1">
        <v>48638240</v>
      </c>
      <c r="J102" s="1">
        <f>Table1[[#This Row],[Apartment]]+Table1[[#This Row],[Residential]]</f>
        <v>1818618661</v>
      </c>
      <c r="K102" s="1">
        <f>IF(Table1[[#This Row],[Town]]="Hartford",((Table1[[#This Row],[Apartment]]*0.7)+(Table1[[#This Row],[Residential]]*0.32)),((Table1[[#This Row],[Apartment]]*0.7)+(Table1[[#This Row],[Residential]]*0.7)))</f>
        <v>1273033062.6999998</v>
      </c>
      <c r="L102" s="1">
        <v>2888870576</v>
      </c>
      <c r="M102">
        <v>31</v>
      </c>
      <c r="N102" s="1">
        <f>Table1[[#This Row],[APTandRES]]/Table1[[#This Row],[Houses]]</f>
        <v>190351.54500732679</v>
      </c>
      <c r="O102" s="1">
        <f>Table1[[#This Row],[Assessed_APTandRES]]*Table1[[#This Row],[FY 2017 Mill Rate]]/1000/Table1[[#This Row],[Houses]]</f>
        <v>4130.6285266589912</v>
      </c>
      <c r="P102" s="1">
        <v>1750450328</v>
      </c>
      <c r="Q102" s="1">
        <v>2421428037.0700002</v>
      </c>
      <c r="R102" s="1">
        <v>49141400</v>
      </c>
      <c r="S102" s="1">
        <v>68015778.549999997</v>
      </c>
      <c r="T102" t="s">
        <v>107</v>
      </c>
      <c r="U102" s="1">
        <f>Table1[[#This Row],[Res Net 2015]]+Table1[[#This Row],[Apt Net 2015]]</f>
        <v>1799591728</v>
      </c>
      <c r="V102" s="1">
        <f>Table1[[#This Row],[Apt Eqized 2015]]+Table1[[#This Row],[Res Eqized 2015]]</f>
        <v>2489443815.6200004</v>
      </c>
      <c r="W102" s="6">
        <f>Table1[[#This Row],[Res + Apt Net 2015]]/Table1[[#This Row],[Res + APT Eqized 2015]]</f>
        <v>0.72288907132929547</v>
      </c>
      <c r="X102" s="1">
        <f>VLOOKUP(Table1[[#This Row],[Town]],[1]Sheet1!$A$2:$B$170,2,FALSE)</f>
        <v>260400</v>
      </c>
      <c r="Y102" s="1">
        <f>Table1[[#This Row],[Res + Apt Ratio]]*Table1[[#This Row],[Zillow House Value Index]]</f>
        <v>188240.31417414855</v>
      </c>
      <c r="Z102" s="1">
        <v>28.1</v>
      </c>
      <c r="AA102" s="1">
        <f>Table1[[#This Row],[Zillow Net]]*Table1[[#This Row],[FY 2015 Millrate]]/1000</f>
        <v>5289.5528282935738</v>
      </c>
      <c r="AB102" s="5">
        <f>100*Table1[[#This Row],[Median Propert Tax]]/Table1[[#This Row],[Median household income]]</f>
        <v>6.1264220851211189</v>
      </c>
      <c r="AC102" s="2">
        <f>100*Table1[[#This Row],[PropertyTaxPerIncome]]/Table1[[#This Row],[Median household income]]</f>
        <v>4.7841423750972796</v>
      </c>
      <c r="AD102" s="9">
        <f>Table1[[#This Row],[TaxperIncomeZillow]]-Table1[[#This Row],[TaxPerIncome]]</f>
        <v>1.3422797100238393</v>
      </c>
      <c r="AE102" s="9"/>
    </row>
    <row r="103" spans="1:31" x14ac:dyDescent="0.45">
      <c r="A103">
        <v>102</v>
      </c>
      <c r="B103">
        <v>901155500</v>
      </c>
      <c r="C103">
        <v>2345</v>
      </c>
      <c r="D103" s="1">
        <v>1955</v>
      </c>
      <c r="E103" s="1">
        <f>100-(Table1[[#This Row],[Census Households]]/Table1[[#This Row],[Houses]]*100)</f>
        <v>16.631130063965884</v>
      </c>
      <c r="F103" s="1">
        <v>75954</v>
      </c>
      <c r="G103" s="1">
        <v>14021</v>
      </c>
      <c r="H103" s="1">
        <v>366111906</v>
      </c>
      <c r="I103" s="1">
        <v>132160</v>
      </c>
      <c r="J103" s="1">
        <f>Table1[[#This Row],[Apartment]]+Table1[[#This Row],[Residential]]</f>
        <v>366244066</v>
      </c>
      <c r="K103" s="1">
        <f>IF(Table1[[#This Row],[Town]]="Hartford",((Table1[[#This Row],[Apartment]]*0.7)+(Table1[[#This Row],[Residential]]*0.32)),((Table1[[#This Row],[Apartment]]*0.7)+(Table1[[#This Row],[Residential]]*0.7)))</f>
        <v>256370846.19999999</v>
      </c>
      <c r="L103" s="1">
        <v>522228196</v>
      </c>
      <c r="M103">
        <v>27</v>
      </c>
      <c r="N103" s="1">
        <f>Table1[[#This Row],[APTandRES]]/Table1[[#This Row],[Houses]]</f>
        <v>156180.83837953091</v>
      </c>
      <c r="O103" s="1">
        <f>Table1[[#This Row],[Assessed_APTandRES]]*Table1[[#This Row],[FY 2017 Mill Rate]]/1000/Table1[[#This Row],[Houses]]</f>
        <v>2951.8178453731339</v>
      </c>
      <c r="P103" s="1">
        <v>361254206</v>
      </c>
      <c r="Q103" s="1">
        <v>516077437.13999999</v>
      </c>
      <c r="R103" s="1">
        <v>132160</v>
      </c>
      <c r="S103" s="1">
        <v>188800</v>
      </c>
      <c r="T103" t="s">
        <v>108</v>
      </c>
      <c r="U103" s="1">
        <f>Table1[[#This Row],[Res Net 2015]]+Table1[[#This Row],[Apt Net 2015]]</f>
        <v>361386366</v>
      </c>
      <c r="V103" s="1">
        <f>Table1[[#This Row],[Apt Eqized 2015]]+Table1[[#This Row],[Res Eqized 2015]]</f>
        <v>516266237.13999999</v>
      </c>
      <c r="W103" s="6">
        <f>Table1[[#This Row],[Res + Apt Net 2015]]/Table1[[#This Row],[Res + APT Eqized 2015]]</f>
        <v>0.70000000000387397</v>
      </c>
      <c r="X103" s="1">
        <f>VLOOKUP(Table1[[#This Row],[Town]],[1]Sheet1!$A$2:$B$170,2,FALSE)</f>
        <v>239000</v>
      </c>
      <c r="Y103" s="1">
        <f>Table1[[#This Row],[Res + Apt Ratio]]*Table1[[#This Row],[Zillow House Value Index]]</f>
        <v>167300.00000092588</v>
      </c>
      <c r="Z103" s="1">
        <v>25.85</v>
      </c>
      <c r="AA103" s="1">
        <f>Table1[[#This Row],[Zillow Net]]*Table1[[#This Row],[FY 2015 Millrate]]/1000</f>
        <v>4324.7050000239342</v>
      </c>
      <c r="AB103" s="5">
        <f>100*Table1[[#This Row],[Median Propert Tax]]/Table1[[#This Row],[Median household income]]</f>
        <v>5.6938475919950688</v>
      </c>
      <c r="AC103" s="2">
        <f>100*Table1[[#This Row],[PropertyTaxPerIncome]]/Table1[[#This Row],[Median household income]]</f>
        <v>3.886323097365687</v>
      </c>
      <c r="AD103" s="9">
        <f>Table1[[#This Row],[TaxperIncomeZillow]]-Table1[[#This Row],[TaxPerIncome]]</f>
        <v>1.8075244946293818</v>
      </c>
      <c r="AE103" s="9"/>
    </row>
    <row r="104" spans="1:31" x14ac:dyDescent="0.45">
      <c r="A104">
        <v>103</v>
      </c>
      <c r="B104">
        <v>900156060</v>
      </c>
      <c r="C104">
        <v>36511</v>
      </c>
      <c r="D104" s="1">
        <v>34137</v>
      </c>
      <c r="E104" s="1">
        <f>100-(Table1[[#This Row],[Census Households]]/Table1[[#This Row],[Houses]]*100)</f>
        <v>6.5021500369751664</v>
      </c>
      <c r="F104" s="1">
        <v>76987</v>
      </c>
      <c r="G104" s="1">
        <v>2716</v>
      </c>
      <c r="H104" s="1">
        <v>7686517100</v>
      </c>
      <c r="I104" s="1">
        <v>442730986</v>
      </c>
      <c r="J104" s="1">
        <f>Table1[[#This Row],[Apartment]]+Table1[[#This Row],[Residential]]</f>
        <v>8129248086</v>
      </c>
      <c r="K104" s="1">
        <f>IF(Table1[[#This Row],[Town]]="Hartford",((Table1[[#This Row],[Apartment]]*0.7)+(Table1[[#This Row],[Residential]]*0.32)),((Table1[[#This Row],[Apartment]]*0.7)+(Table1[[#This Row],[Residential]]*0.7)))</f>
        <v>5690473660.1999998</v>
      </c>
      <c r="L104" s="1">
        <v>12212330333</v>
      </c>
      <c r="M104">
        <v>25</v>
      </c>
      <c r="N104" s="1">
        <f>Table1[[#This Row],[APTandRES]]/Table1[[#This Row],[Houses]]</f>
        <v>222652.02503355153</v>
      </c>
      <c r="O104" s="1">
        <f>Table1[[#This Row],[Assessed_APTandRES]]*Table1[[#This Row],[FY 2017 Mill Rate]]/1000/Table1[[#This Row],[Houses]]</f>
        <v>3896.4104380871518</v>
      </c>
      <c r="P104" s="1">
        <v>7624584131</v>
      </c>
      <c r="Q104" s="1">
        <v>11601619188.98</v>
      </c>
      <c r="R104" s="1">
        <v>423479180</v>
      </c>
      <c r="S104" s="1">
        <v>761653201.44000006</v>
      </c>
      <c r="T104" t="s">
        <v>109</v>
      </c>
      <c r="U104" s="1">
        <f>Table1[[#This Row],[Res Net 2015]]+Table1[[#This Row],[Apt Net 2015]]</f>
        <v>8048063311</v>
      </c>
      <c r="V104" s="1">
        <f>Table1[[#This Row],[Apt Eqized 2015]]+Table1[[#This Row],[Res Eqized 2015]]</f>
        <v>12363272390.42</v>
      </c>
      <c r="W104" s="6">
        <f>Table1[[#This Row],[Res + Apt Net 2015]]/Table1[[#This Row],[Res + APT Eqized 2015]]</f>
        <v>0.65096546099204677</v>
      </c>
      <c r="X104" s="1">
        <f>VLOOKUP(Table1[[#This Row],[Town]],[1]Sheet1!$A$2:$B$170,2,FALSE)</f>
        <v>396100</v>
      </c>
      <c r="Y104" s="1">
        <f>Table1[[#This Row],[Res + Apt Ratio]]*Table1[[#This Row],[Zillow House Value Index]]</f>
        <v>257847.41909894973</v>
      </c>
      <c r="Z104" s="1">
        <v>25.041</v>
      </c>
      <c r="AA104" s="1">
        <f>Table1[[#This Row],[Zillow Net]]*Table1[[#This Row],[FY 2015 Millrate]]/1000</f>
        <v>6456.7572216568005</v>
      </c>
      <c r="AB104" s="5">
        <f>100*Table1[[#This Row],[Median Propert Tax]]/Table1[[#This Row],[Median household income]]</f>
        <v>8.3868149449345992</v>
      </c>
      <c r="AC104" s="2">
        <f>100*Table1[[#This Row],[PropertyTaxPerIncome]]/Table1[[#This Row],[Median household income]]</f>
        <v>5.0611277723344879</v>
      </c>
      <c r="AD104" s="9">
        <f>Table1[[#This Row],[TaxperIncomeZillow]]-Table1[[#This Row],[TaxPerIncome]]</f>
        <v>3.3256871726001114</v>
      </c>
      <c r="AE104" s="9"/>
    </row>
    <row r="105" spans="1:31" x14ac:dyDescent="0.45">
      <c r="A105">
        <v>104</v>
      </c>
      <c r="B105">
        <v>901156270</v>
      </c>
      <c r="C105">
        <v>18770</v>
      </c>
      <c r="D105" s="1">
        <v>16080</v>
      </c>
      <c r="E105" s="1">
        <f>100-(Table1[[#This Row],[Census Households]]/Table1[[#This Row],[Houses]]*100)</f>
        <v>14.331379861481082</v>
      </c>
      <c r="F105" s="1">
        <v>50078</v>
      </c>
      <c r="G105" s="1">
        <v>3050</v>
      </c>
      <c r="H105" s="1">
        <v>1029898420</v>
      </c>
      <c r="I105" s="1">
        <v>85530720</v>
      </c>
      <c r="J105" s="1">
        <f>Table1[[#This Row],[Apartment]]+Table1[[#This Row],[Residential]]</f>
        <v>1115429140</v>
      </c>
      <c r="K105" s="1">
        <f>IF(Table1[[#This Row],[Town]]="Hartford",((Table1[[#This Row],[Apartment]]*0.7)+(Table1[[#This Row],[Residential]]*0.32)),((Table1[[#This Row],[Apartment]]*0.7)+(Table1[[#This Row],[Residential]]*0.7)))</f>
        <v>780800398</v>
      </c>
      <c r="L105" s="1">
        <v>1845742472</v>
      </c>
      <c r="M105">
        <v>41</v>
      </c>
      <c r="N105" s="1">
        <f>Table1[[#This Row],[APTandRES]]/Table1[[#This Row],[Houses]]</f>
        <v>59426.166222695792</v>
      </c>
      <c r="O105" s="1">
        <f>Table1[[#This Row],[Assessed_APTandRES]]*Table1[[#This Row],[FY 2017 Mill Rate]]/1000/Table1[[#This Row],[Houses]]</f>
        <v>1705.5309705913692</v>
      </c>
      <c r="P105" s="1">
        <v>1021481850</v>
      </c>
      <c r="Q105" s="1">
        <v>1457593964.04</v>
      </c>
      <c r="R105" s="1">
        <v>85173970</v>
      </c>
      <c r="S105" s="1">
        <v>152970492.09999999</v>
      </c>
      <c r="T105" t="s">
        <v>110</v>
      </c>
      <c r="U105" s="1">
        <f>Table1[[#This Row],[Res Net 2015]]+Table1[[#This Row],[Apt Net 2015]]</f>
        <v>1106655820</v>
      </c>
      <c r="V105" s="1">
        <f>Table1[[#This Row],[Apt Eqized 2015]]+Table1[[#This Row],[Res Eqized 2015]]</f>
        <v>1610564456.1399999</v>
      </c>
      <c r="W105" s="6">
        <f>Table1[[#This Row],[Res + Apt Net 2015]]/Table1[[#This Row],[Res + APT Eqized 2015]]</f>
        <v>0.68712296225156655</v>
      </c>
      <c r="X105" s="1">
        <f>VLOOKUP(Table1[[#This Row],[Town]],[1]Sheet1!$A$2:$B$170,2,FALSE)</f>
        <v>165400</v>
      </c>
      <c r="Y105" s="1">
        <f>Table1[[#This Row],[Res + Apt Ratio]]*Table1[[#This Row],[Zillow House Value Index]]</f>
        <v>113650.1379564091</v>
      </c>
      <c r="Z105" s="1">
        <v>38.549999999999997</v>
      </c>
      <c r="AA105" s="1">
        <f>Table1[[#This Row],[Zillow Net]]*Table1[[#This Row],[FY 2015 Millrate]]/1000</f>
        <v>4381.2128182195702</v>
      </c>
      <c r="AB105" s="5">
        <f>100*Table1[[#This Row],[Median Propert Tax]]/Table1[[#This Row],[Median household income]]</f>
        <v>8.7487775434713253</v>
      </c>
      <c r="AC105" s="2">
        <f>100*Table1[[#This Row],[PropertyTaxPerIncome]]/Table1[[#This Row],[Median household income]]</f>
        <v>3.4057489727851937</v>
      </c>
      <c r="AD105" s="9">
        <f>Table1[[#This Row],[TaxperIncomeZillow]]-Table1[[#This Row],[TaxPerIncome]]</f>
        <v>5.3430285706861316</v>
      </c>
      <c r="AE105" s="9"/>
    </row>
    <row r="106" spans="1:31" x14ac:dyDescent="0.45">
      <c r="A106">
        <v>105</v>
      </c>
      <c r="B106">
        <v>901157040</v>
      </c>
      <c r="C106">
        <v>5080</v>
      </c>
      <c r="D106" s="1">
        <v>3145</v>
      </c>
      <c r="E106" s="1">
        <f>100-(Table1[[#This Row],[Census Households]]/Table1[[#This Row],[Houses]]*100)</f>
        <v>38.090551181102363</v>
      </c>
      <c r="F106" s="1">
        <v>87025</v>
      </c>
      <c r="G106" s="1">
        <v>5955</v>
      </c>
      <c r="H106" s="1">
        <v>1368264706</v>
      </c>
      <c r="I106" s="1">
        <v>4808060</v>
      </c>
      <c r="J106" s="1">
        <f>Table1[[#This Row],[Apartment]]+Table1[[#This Row],[Residential]]</f>
        <v>1373072766</v>
      </c>
      <c r="K106" s="1">
        <f>IF(Table1[[#This Row],[Town]]="Hartford",((Table1[[#This Row],[Apartment]]*0.7)+(Table1[[#This Row],[Residential]]*0.32)),((Table1[[#This Row],[Apartment]]*0.7)+(Table1[[#This Row],[Residential]]*0.7)))</f>
        <v>961150936.19999993</v>
      </c>
      <c r="L106" s="1">
        <v>1574397515</v>
      </c>
      <c r="M106">
        <v>21</v>
      </c>
      <c r="N106" s="1">
        <f>Table1[[#This Row],[APTandRES]]/Table1[[#This Row],[Houses]]</f>
        <v>270289.91456692916</v>
      </c>
      <c r="O106" s="1">
        <f>Table1[[#This Row],[Assessed_APTandRES]]*Table1[[#This Row],[FY 2017 Mill Rate]]/1000/Table1[[#This Row],[Houses]]</f>
        <v>3973.2617441338575</v>
      </c>
      <c r="P106" s="1">
        <v>1360582186</v>
      </c>
      <c r="Q106" s="1">
        <v>1936496137.2</v>
      </c>
      <c r="R106" s="1">
        <v>4718060</v>
      </c>
      <c r="S106" s="1">
        <v>6770067.4400000004</v>
      </c>
      <c r="T106" t="s">
        <v>111</v>
      </c>
      <c r="U106" s="1">
        <f>Table1[[#This Row],[Res Net 2015]]+Table1[[#This Row],[Apt Net 2015]]</f>
        <v>1365300246</v>
      </c>
      <c r="V106" s="1">
        <f>Table1[[#This Row],[Apt Eqized 2015]]+Table1[[#This Row],[Res Eqized 2015]]</f>
        <v>1943266204.6400001</v>
      </c>
      <c r="W106" s="6">
        <f>Table1[[#This Row],[Res + Apt Net 2015]]/Table1[[#This Row],[Res + APT Eqized 2015]]</f>
        <v>0.7025801420001172</v>
      </c>
      <c r="X106" s="1">
        <f>VLOOKUP(Table1[[#This Row],[Town]],[1]Sheet1!$A$2:$B$170,2,FALSE)</f>
        <v>371800</v>
      </c>
      <c r="Y106" s="1">
        <f>Table1[[#This Row],[Res + Apt Ratio]]*Table1[[#This Row],[Zillow House Value Index]]</f>
        <v>261219.29679564358</v>
      </c>
      <c r="Z106" s="1">
        <v>19.66</v>
      </c>
      <c r="AA106" s="1">
        <f>Table1[[#This Row],[Zillow Net]]*Table1[[#This Row],[FY 2015 Millrate]]/1000</f>
        <v>5135.5713750023524</v>
      </c>
      <c r="AB106" s="5">
        <f>100*Table1[[#This Row],[Median Propert Tax]]/Table1[[#This Row],[Median household income]]</f>
        <v>5.9012598391293904</v>
      </c>
      <c r="AC106" s="2">
        <f>100*Table1[[#This Row],[PropertyTaxPerIncome]]/Table1[[#This Row],[Median household income]]</f>
        <v>4.5656555520067306</v>
      </c>
      <c r="AD106" s="9">
        <f>Table1[[#This Row],[TaxperIncomeZillow]]-Table1[[#This Row],[TaxPerIncome]]</f>
        <v>1.3356042871226599</v>
      </c>
      <c r="AE106" s="9"/>
    </row>
    <row r="107" spans="1:31" x14ac:dyDescent="0.45">
      <c r="A107">
        <v>106</v>
      </c>
      <c r="B107">
        <v>900757320</v>
      </c>
      <c r="C107">
        <v>5665</v>
      </c>
      <c r="D107" s="1">
        <v>4264</v>
      </c>
      <c r="E107" s="1">
        <f>100-(Table1[[#This Row],[Census Households]]/Table1[[#This Row],[Houses]]*100)</f>
        <v>24.730803177405107</v>
      </c>
      <c r="F107" s="1">
        <v>71796</v>
      </c>
      <c r="G107" s="1">
        <v>7393</v>
      </c>
      <c r="H107" s="1">
        <v>1731650100</v>
      </c>
      <c r="I107" s="1">
        <v>2554000</v>
      </c>
      <c r="J107" s="1">
        <f>Table1[[#This Row],[Apartment]]+Table1[[#This Row],[Residential]]</f>
        <v>1734204100</v>
      </c>
      <c r="K107" s="1">
        <f>IF(Table1[[#This Row],[Town]]="Hartford",((Table1[[#This Row],[Apartment]]*0.7)+(Table1[[#This Row],[Residential]]*0.32)),((Table1[[#This Row],[Apartment]]*0.7)+(Table1[[#This Row],[Residential]]*0.7)))</f>
        <v>1213942870</v>
      </c>
      <c r="L107" s="1">
        <v>2251529050</v>
      </c>
      <c r="M107">
        <v>19</v>
      </c>
      <c r="N107" s="1">
        <f>Table1[[#This Row],[APTandRES]]/Table1[[#This Row],[Houses]]</f>
        <v>306126.05472197704</v>
      </c>
      <c r="O107" s="1">
        <f>Table1[[#This Row],[Assessed_APTandRES]]*Table1[[#This Row],[FY 2017 Mill Rate]]/1000/Table1[[#This Row],[Houses]]</f>
        <v>4071.4765278022951</v>
      </c>
      <c r="P107" s="1">
        <v>1704359342</v>
      </c>
      <c r="Q107" s="1">
        <v>2541922956</v>
      </c>
      <c r="R107" s="1">
        <v>2554000</v>
      </c>
      <c r="S107" s="1">
        <v>3831383.14</v>
      </c>
      <c r="T107" t="s">
        <v>112</v>
      </c>
      <c r="U107" s="1">
        <f>Table1[[#This Row],[Res Net 2015]]+Table1[[#This Row],[Apt Net 2015]]</f>
        <v>1706913342</v>
      </c>
      <c r="V107" s="1">
        <f>Table1[[#This Row],[Apt Eqized 2015]]+Table1[[#This Row],[Res Eqized 2015]]</f>
        <v>2545754339.1399999</v>
      </c>
      <c r="W107" s="6">
        <f>Table1[[#This Row],[Res + Apt Net 2015]]/Table1[[#This Row],[Res + APT Eqized 2015]]</f>
        <v>0.67049413046532413</v>
      </c>
      <c r="X107" s="1">
        <f>VLOOKUP(Table1[[#This Row],[Town]],[1]Sheet1!$A$2:$B$170,2,FALSE)</f>
        <v>359500</v>
      </c>
      <c r="Y107" s="1">
        <f>Table1[[#This Row],[Res + Apt Ratio]]*Table1[[#This Row],[Zillow House Value Index]]</f>
        <v>241042.63990228402</v>
      </c>
      <c r="Z107" s="1">
        <v>18.5</v>
      </c>
      <c r="AA107" s="1">
        <f>Table1[[#This Row],[Zillow Net]]*Table1[[#This Row],[FY 2015 Millrate]]/1000</f>
        <v>4459.2888381922539</v>
      </c>
      <c r="AB107" s="5">
        <f>100*Table1[[#This Row],[Median Propert Tax]]/Table1[[#This Row],[Median household income]]</f>
        <v>6.2110547080509422</v>
      </c>
      <c r="AC107" s="2">
        <f>100*Table1[[#This Row],[PropertyTaxPerIncome]]/Table1[[#This Row],[Median household income]]</f>
        <v>5.6708960496438454</v>
      </c>
      <c r="AD107" s="9">
        <f>Table1[[#This Row],[TaxperIncomeZillow]]-Table1[[#This Row],[TaxPerIncome]]</f>
        <v>0.54015865840709676</v>
      </c>
      <c r="AE107" s="9"/>
    </row>
    <row r="108" spans="1:31" x14ac:dyDescent="0.45">
      <c r="A108">
        <v>107</v>
      </c>
      <c r="B108">
        <v>900957600</v>
      </c>
      <c r="C108">
        <v>5446</v>
      </c>
      <c r="D108" s="1">
        <v>4875</v>
      </c>
      <c r="E108" s="1">
        <f>100-(Table1[[#This Row],[Census Households]]/Table1[[#This Row],[Houses]]*100)</f>
        <v>10.484759456481811</v>
      </c>
      <c r="F108" s="1">
        <v>107047</v>
      </c>
      <c r="G108" s="1">
        <v>5982</v>
      </c>
      <c r="H108" s="1">
        <v>1246495450</v>
      </c>
      <c r="I108" s="1">
        <v>14458620</v>
      </c>
      <c r="J108" s="1">
        <f>Table1[[#This Row],[Apartment]]+Table1[[#This Row],[Residential]]</f>
        <v>1260954070</v>
      </c>
      <c r="K108" s="1">
        <f>IF(Table1[[#This Row],[Town]]="Hartford",((Table1[[#This Row],[Apartment]]*0.7)+(Table1[[#This Row],[Residential]]*0.32)),((Table1[[#This Row],[Apartment]]*0.7)+(Table1[[#This Row],[Residential]]*0.7)))</f>
        <v>882667849</v>
      </c>
      <c r="L108" s="1">
        <v>1982663550</v>
      </c>
      <c r="M108">
        <v>32</v>
      </c>
      <c r="N108" s="1">
        <f>Table1[[#This Row],[APTandRES]]/Table1[[#This Row],[Houses]]</f>
        <v>231537.65515975028</v>
      </c>
      <c r="O108" s="1">
        <f>Table1[[#This Row],[Assessed_APTandRES]]*Table1[[#This Row],[FY 2017 Mill Rate]]/1000/Table1[[#This Row],[Houses]]</f>
        <v>5186.4434755784068</v>
      </c>
      <c r="P108" s="1">
        <v>1231213350</v>
      </c>
      <c r="Q108" s="1">
        <v>1834073216.1500001</v>
      </c>
      <c r="R108" s="1">
        <v>14458620</v>
      </c>
      <c r="S108" s="1">
        <v>21531824.27</v>
      </c>
      <c r="T108" t="s">
        <v>113</v>
      </c>
      <c r="U108" s="1">
        <f>Table1[[#This Row],[Res Net 2015]]+Table1[[#This Row],[Apt Net 2015]]</f>
        <v>1245671970</v>
      </c>
      <c r="V108" s="1">
        <f>Table1[[#This Row],[Apt Eqized 2015]]+Table1[[#This Row],[Res Eqized 2015]]</f>
        <v>1855605040.4200001</v>
      </c>
      <c r="W108" s="6">
        <f>Table1[[#This Row],[Res + Apt Net 2015]]/Table1[[#This Row],[Res + APT Eqized 2015]]</f>
        <v>0.6713023207341865</v>
      </c>
      <c r="X108" s="1">
        <f>VLOOKUP(Table1[[#This Row],[Town]],[1]Sheet1!$A$2:$B$170,2,FALSE)</f>
        <v>347200</v>
      </c>
      <c r="Y108" s="1">
        <f>Table1[[#This Row],[Res + Apt Ratio]]*Table1[[#This Row],[Zillow House Value Index]]</f>
        <v>233076.16575890954</v>
      </c>
      <c r="Z108" s="1">
        <v>30.8</v>
      </c>
      <c r="AA108" s="1">
        <f>Table1[[#This Row],[Zillow Net]]*Table1[[#This Row],[FY 2015 Millrate]]/1000</f>
        <v>7178.7459053744142</v>
      </c>
      <c r="AB108" s="5">
        <f>100*Table1[[#This Row],[Median Propert Tax]]/Table1[[#This Row],[Median household income]]</f>
        <v>6.7061626251781128</v>
      </c>
      <c r="AC108" s="2">
        <f>100*Table1[[#This Row],[PropertyTaxPerIncome]]/Table1[[#This Row],[Median household income]]</f>
        <v>4.845015250850941</v>
      </c>
      <c r="AD108" s="9">
        <f>Table1[[#This Row],[TaxperIncomeZillow]]-Table1[[#This Row],[TaxPerIncome]]</f>
        <v>1.8611473743271718</v>
      </c>
      <c r="AE108" s="9"/>
    </row>
    <row r="109" spans="1:31" x14ac:dyDescent="0.45">
      <c r="A109">
        <v>108</v>
      </c>
      <c r="B109">
        <v>900958300</v>
      </c>
      <c r="C109">
        <v>4901</v>
      </c>
      <c r="D109" s="1">
        <v>4385</v>
      </c>
      <c r="E109" s="1">
        <f>100-(Table1[[#This Row],[Census Households]]/Table1[[#This Row],[Houses]]*100)</f>
        <v>10.528463578861462</v>
      </c>
      <c r="F109" s="1">
        <v>97296</v>
      </c>
      <c r="G109" s="1">
        <v>7181</v>
      </c>
      <c r="H109" s="1">
        <v>1105849340</v>
      </c>
      <c r="I109" s="1">
        <v>601500</v>
      </c>
      <c r="J109" s="1">
        <f>Table1[[#This Row],[Apartment]]+Table1[[#This Row],[Residential]]</f>
        <v>1106450840</v>
      </c>
      <c r="K109" s="1">
        <f>IF(Table1[[#This Row],[Town]]="Hartford",((Table1[[#This Row],[Apartment]]*0.7)+(Table1[[#This Row],[Residential]]*0.32)),((Table1[[#This Row],[Apartment]]*0.7)+(Table1[[#This Row],[Residential]]*0.7)))</f>
        <v>774515588</v>
      </c>
      <c r="L109" s="1">
        <v>1491889846</v>
      </c>
      <c r="M109">
        <v>24</v>
      </c>
      <c r="N109" s="1">
        <f>Table1[[#This Row],[APTandRES]]/Table1[[#This Row],[Houses]]</f>
        <v>225760.22036319118</v>
      </c>
      <c r="O109" s="1">
        <f>Table1[[#This Row],[Assessed_APTandRES]]*Table1[[#This Row],[FY 2017 Mill Rate]]/1000/Table1[[#This Row],[Houses]]</f>
        <v>3792.7717021016119</v>
      </c>
      <c r="P109" s="1">
        <v>1090032790</v>
      </c>
      <c r="Q109" s="1">
        <v>1557189700</v>
      </c>
      <c r="R109" s="1">
        <v>601500</v>
      </c>
      <c r="S109" s="1">
        <v>859285.71</v>
      </c>
      <c r="T109" t="s">
        <v>114</v>
      </c>
      <c r="U109" s="1">
        <f>Table1[[#This Row],[Res Net 2015]]+Table1[[#This Row],[Apt Net 2015]]</f>
        <v>1090634290</v>
      </c>
      <c r="V109" s="1">
        <f>Table1[[#This Row],[Apt Eqized 2015]]+Table1[[#This Row],[Res Eqized 2015]]</f>
        <v>1558048985.71</v>
      </c>
      <c r="W109" s="6">
        <f>Table1[[#This Row],[Res + Apt Net 2015]]/Table1[[#This Row],[Res + APT Eqized 2015]]</f>
        <v>0.70000000000192542</v>
      </c>
      <c r="X109" s="1">
        <f>VLOOKUP(Table1[[#This Row],[Town]],[1]Sheet1!$A$2:$B$170,2,FALSE)</f>
        <v>321600</v>
      </c>
      <c r="Y109" s="1">
        <f>Table1[[#This Row],[Res + Apt Ratio]]*Table1[[#This Row],[Zillow House Value Index]]</f>
        <v>225120.00000061921</v>
      </c>
      <c r="Z109" s="1">
        <v>24.87</v>
      </c>
      <c r="AA109" s="1">
        <f>Table1[[#This Row],[Zillow Net]]*Table1[[#This Row],[FY 2015 Millrate]]/1000</f>
        <v>5598.7344000153998</v>
      </c>
      <c r="AB109" s="5">
        <f>100*Table1[[#This Row],[Median Propert Tax]]/Table1[[#This Row],[Median household income]]</f>
        <v>5.7543315244361537</v>
      </c>
      <c r="AC109" s="2">
        <f>100*Table1[[#This Row],[PropertyTaxPerIncome]]/Table1[[#This Row],[Median household income]]</f>
        <v>3.8981784473170653</v>
      </c>
      <c r="AD109" s="9">
        <f>Table1[[#This Row],[TaxperIncomeZillow]]-Table1[[#This Row],[TaxPerIncome]]</f>
        <v>1.8561530771190884</v>
      </c>
      <c r="AE109" s="9"/>
    </row>
    <row r="110" spans="1:31" x14ac:dyDescent="0.45">
      <c r="A110">
        <v>109</v>
      </c>
      <c r="B110">
        <v>901559980</v>
      </c>
      <c r="C110">
        <v>6266</v>
      </c>
      <c r="D110" s="1">
        <v>5714</v>
      </c>
      <c r="E110" s="1">
        <f>100-(Table1[[#This Row],[Census Households]]/Table1[[#This Row],[Houses]]*100)</f>
        <v>8.8094478135971883</v>
      </c>
      <c r="F110" s="1">
        <v>60673</v>
      </c>
      <c r="G110" s="1">
        <v>5336</v>
      </c>
      <c r="H110" s="1">
        <v>522098320</v>
      </c>
      <c r="I110" s="1">
        <v>15607270</v>
      </c>
      <c r="J110" s="1">
        <f>Table1[[#This Row],[Apartment]]+Table1[[#This Row],[Residential]]</f>
        <v>537705590</v>
      </c>
      <c r="K110" s="1">
        <f>IF(Table1[[#This Row],[Town]]="Hartford",((Table1[[#This Row],[Apartment]]*0.7)+(Table1[[#This Row],[Residential]]*0.32)),((Table1[[#This Row],[Apartment]]*0.7)+(Table1[[#This Row],[Residential]]*0.7)))</f>
        <v>376393913</v>
      </c>
      <c r="L110" s="1">
        <v>949364700</v>
      </c>
      <c r="M110">
        <v>29</v>
      </c>
      <c r="N110" s="1">
        <f>Table1[[#This Row],[APTandRES]]/Table1[[#This Row],[Houses]]</f>
        <v>85813.212575805941</v>
      </c>
      <c r="O110" s="1">
        <f>Table1[[#This Row],[Assessed_APTandRES]]*Table1[[#This Row],[FY 2017 Mill Rate]]/1000/Table1[[#This Row],[Houses]]</f>
        <v>1742.0082152888606</v>
      </c>
      <c r="P110" s="1">
        <v>518739320</v>
      </c>
      <c r="Q110" s="1">
        <v>794759184.91999996</v>
      </c>
      <c r="R110" s="1">
        <v>15632030</v>
      </c>
      <c r="S110" s="1">
        <v>23920474.370000001</v>
      </c>
      <c r="T110" t="s">
        <v>115</v>
      </c>
      <c r="U110" s="1">
        <f>Table1[[#This Row],[Res Net 2015]]+Table1[[#This Row],[Apt Net 2015]]</f>
        <v>534371350</v>
      </c>
      <c r="V110" s="1">
        <f>Table1[[#This Row],[Apt Eqized 2015]]+Table1[[#This Row],[Res Eqized 2015]]</f>
        <v>818679659.28999996</v>
      </c>
      <c r="W110" s="6">
        <f>Table1[[#This Row],[Res + Apt Net 2015]]/Table1[[#This Row],[Res + APT Eqized 2015]]</f>
        <v>0.65272337468776687</v>
      </c>
      <c r="X110" s="1">
        <f>VLOOKUP(Table1[[#This Row],[Town]],[1]Sheet1!$A$2:$B$170,2,FALSE)</f>
        <v>170097.55865567533</v>
      </c>
      <c r="Y110" s="1">
        <f>Table1[[#This Row],[Res + Apt Ratio]]*Table1[[#This Row],[Zillow House Value Index]]</f>
        <v>111026.65251188277</v>
      </c>
      <c r="Z110" s="1">
        <v>28.36</v>
      </c>
      <c r="AA110" s="1">
        <f>Table1[[#This Row],[Zillow Net]]*Table1[[#This Row],[FY 2015 Millrate]]/1000</f>
        <v>3148.7158652369953</v>
      </c>
      <c r="AB110" s="5">
        <f>100*Table1[[#This Row],[Median Propert Tax]]/Table1[[#This Row],[Median household income]]</f>
        <v>5.1896492100884997</v>
      </c>
      <c r="AC110" s="2">
        <f>100*Table1[[#This Row],[PropertyTaxPerIncome]]/Table1[[#This Row],[Median household income]]</f>
        <v>2.8711423784696004</v>
      </c>
      <c r="AD110" s="9">
        <f>Table1[[#This Row],[TaxperIncomeZillow]]-Table1[[#This Row],[TaxPerIncome]]</f>
        <v>2.3185068316188993</v>
      </c>
      <c r="AE110" s="9"/>
    </row>
    <row r="111" spans="1:31" x14ac:dyDescent="0.45">
      <c r="A111">
        <v>110</v>
      </c>
      <c r="B111">
        <v>900360120</v>
      </c>
      <c r="C111">
        <v>8113</v>
      </c>
      <c r="D111" s="1">
        <v>7462</v>
      </c>
      <c r="E111" s="1">
        <f>100-(Table1[[#This Row],[Census Households]]/Table1[[#This Row],[Houses]]*100)</f>
        <v>8.0241587575496141</v>
      </c>
      <c r="F111" s="1">
        <v>58500</v>
      </c>
      <c r="G111" s="1">
        <v>4517</v>
      </c>
      <c r="H111" s="1">
        <v>801257670</v>
      </c>
      <c r="I111" s="1">
        <v>28250460</v>
      </c>
      <c r="J111" s="1">
        <f>Table1[[#This Row],[Apartment]]+Table1[[#This Row],[Residential]]</f>
        <v>829508130</v>
      </c>
      <c r="K111" s="1">
        <f>IF(Table1[[#This Row],[Town]]="Hartford",((Table1[[#This Row],[Apartment]]*0.7)+(Table1[[#This Row],[Residential]]*0.32)),((Table1[[#This Row],[Apartment]]*0.7)+(Table1[[#This Row],[Residential]]*0.7)))</f>
        <v>580655691</v>
      </c>
      <c r="L111" s="1">
        <v>1412067443</v>
      </c>
      <c r="M111">
        <v>32</v>
      </c>
      <c r="N111" s="1">
        <f>Table1[[#This Row],[APTandRES]]/Table1[[#This Row],[Houses]]</f>
        <v>102244.31529643781</v>
      </c>
      <c r="O111" s="1">
        <f>Table1[[#This Row],[Assessed_APTandRES]]*Table1[[#This Row],[FY 2017 Mill Rate]]/1000/Table1[[#This Row],[Houses]]</f>
        <v>2290.2726626402068</v>
      </c>
      <c r="P111" s="1">
        <v>815713288</v>
      </c>
      <c r="Q111" s="1">
        <v>1127298629.0799999</v>
      </c>
      <c r="R111" s="1">
        <v>26725890</v>
      </c>
      <c r="S111" s="1">
        <v>36909114.759999998</v>
      </c>
      <c r="T111" t="s">
        <v>116</v>
      </c>
      <c r="U111" s="1">
        <f>Table1[[#This Row],[Res Net 2015]]+Table1[[#This Row],[Apt Net 2015]]</f>
        <v>842439178</v>
      </c>
      <c r="V111" s="1">
        <f>Table1[[#This Row],[Apt Eqized 2015]]+Table1[[#This Row],[Res Eqized 2015]]</f>
        <v>1164207743.8399999</v>
      </c>
      <c r="W111" s="6">
        <f>Table1[[#This Row],[Res + Apt Net 2015]]/Table1[[#This Row],[Res + APT Eqized 2015]]</f>
        <v>0.72361585160163533</v>
      </c>
      <c r="X111" s="1">
        <f>VLOOKUP(Table1[[#This Row],[Town]],[1]Sheet1!$A$2:$B$170,2,FALSE)</f>
        <v>175200</v>
      </c>
      <c r="Y111" s="1">
        <f>Table1[[#This Row],[Res + Apt Ratio]]*Table1[[#This Row],[Zillow House Value Index]]</f>
        <v>126777.49720060651</v>
      </c>
      <c r="Z111" s="1">
        <v>31.38</v>
      </c>
      <c r="AA111" s="1">
        <f>Table1[[#This Row],[Zillow Net]]*Table1[[#This Row],[FY 2015 Millrate]]/1000</f>
        <v>3978.2778621550319</v>
      </c>
      <c r="AB111" s="5">
        <f>100*Table1[[#This Row],[Median Propert Tax]]/Table1[[#This Row],[Median household income]]</f>
        <v>6.8004749780427893</v>
      </c>
      <c r="AC111" s="2">
        <f>100*Table1[[#This Row],[PropertyTaxPerIncome]]/Table1[[#This Row],[Median household income]]</f>
        <v>3.9149960045131738</v>
      </c>
      <c r="AD111" s="9">
        <f>Table1[[#This Row],[TaxperIncomeZillow]]-Table1[[#This Row],[TaxPerIncome]]</f>
        <v>2.8854789735296156</v>
      </c>
      <c r="AE111" s="9"/>
    </row>
    <row r="112" spans="1:31" x14ac:dyDescent="0.45">
      <c r="A112">
        <v>111</v>
      </c>
      <c r="B112">
        <v>900560750</v>
      </c>
      <c r="C112">
        <v>5144</v>
      </c>
      <c r="D112" s="1">
        <v>4690</v>
      </c>
      <c r="E112" s="1">
        <f>100-(Table1[[#This Row],[Census Households]]/Table1[[#This Row],[Houses]]*100)</f>
        <v>8.8258164852255021</v>
      </c>
      <c r="F112" s="1">
        <v>70167</v>
      </c>
      <c r="G112" s="1">
        <v>4418</v>
      </c>
      <c r="H112" s="1">
        <v>529655370</v>
      </c>
      <c r="I112" s="1">
        <v>127830</v>
      </c>
      <c r="J112" s="1">
        <f>Table1[[#This Row],[Apartment]]+Table1[[#This Row],[Residential]]</f>
        <v>529783200</v>
      </c>
      <c r="K112" s="1">
        <f>IF(Table1[[#This Row],[Town]]="Hartford",((Table1[[#This Row],[Apartment]]*0.7)+(Table1[[#This Row],[Residential]]*0.32)),((Table1[[#This Row],[Apartment]]*0.7)+(Table1[[#This Row],[Residential]]*0.7)))</f>
        <v>370848240</v>
      </c>
      <c r="L112" s="1">
        <v>746969019</v>
      </c>
      <c r="M112">
        <v>36</v>
      </c>
      <c r="N112" s="1">
        <f>Table1[[#This Row],[APTandRES]]/Table1[[#This Row],[Houses]]</f>
        <v>102990.51321928461</v>
      </c>
      <c r="O112" s="1">
        <f>Table1[[#This Row],[Assessed_APTandRES]]*Table1[[#This Row],[FY 2017 Mill Rate]]/1000/Table1[[#This Row],[Houses]]</f>
        <v>2595.3609331259722</v>
      </c>
      <c r="P112" s="1">
        <v>558174347</v>
      </c>
      <c r="Q112" s="1">
        <v>749529135.22000003</v>
      </c>
      <c r="R112" s="1">
        <v>5067060</v>
      </c>
      <c r="S112" s="1">
        <v>6804162.75</v>
      </c>
      <c r="T112" t="s">
        <v>117</v>
      </c>
      <c r="U112" s="1">
        <f>Table1[[#This Row],[Res Net 2015]]+Table1[[#This Row],[Apt Net 2015]]</f>
        <v>563241407</v>
      </c>
      <c r="V112" s="1">
        <f>Table1[[#This Row],[Apt Eqized 2015]]+Table1[[#This Row],[Res Eqized 2015]]</f>
        <v>756333297.97000003</v>
      </c>
      <c r="W112" s="6">
        <f>Table1[[#This Row],[Res + Apt Net 2015]]/Table1[[#This Row],[Res + APT Eqized 2015]]</f>
        <v>0.74470000000230185</v>
      </c>
      <c r="X112" s="1">
        <f>VLOOKUP(Table1[[#This Row],[Town]],[1]Sheet1!$A$2:$B$170,2,FALSE)</f>
        <v>173800</v>
      </c>
      <c r="Y112" s="1">
        <f>Table1[[#This Row],[Res + Apt Ratio]]*Table1[[#This Row],[Zillow House Value Index]]</f>
        <v>129428.86000040006</v>
      </c>
      <c r="Z112" s="1">
        <v>34.85</v>
      </c>
      <c r="AA112" s="1">
        <f>Table1[[#This Row],[Zillow Net]]*Table1[[#This Row],[FY 2015 Millrate]]/1000</f>
        <v>4510.5957710139428</v>
      </c>
      <c r="AB112" s="5">
        <f>100*Table1[[#This Row],[Median Propert Tax]]/Table1[[#This Row],[Median household income]]</f>
        <v>6.4283719854261161</v>
      </c>
      <c r="AC112" s="2">
        <f>100*Table1[[#This Row],[PropertyTaxPerIncome]]/Table1[[#This Row],[Median household income]]</f>
        <v>3.6988341145067798</v>
      </c>
      <c r="AD112" s="9">
        <f>Table1[[#This Row],[TaxperIncomeZillow]]-Table1[[#This Row],[TaxPerIncome]]</f>
        <v>2.7295378709193363</v>
      </c>
      <c r="AE112" s="9"/>
    </row>
    <row r="113" spans="1:31" x14ac:dyDescent="0.45">
      <c r="A113">
        <v>112</v>
      </c>
      <c r="B113">
        <v>901561030</v>
      </c>
      <c r="C113">
        <v>1708</v>
      </c>
      <c r="D113" s="1">
        <v>1476</v>
      </c>
      <c r="E113" s="1">
        <f>100-(Table1[[#This Row],[Census Households]]/Table1[[#This Row],[Houses]]*100)</f>
        <v>13.583138173302117</v>
      </c>
      <c r="F113" s="1">
        <v>91053</v>
      </c>
      <c r="G113" s="1">
        <v>10430</v>
      </c>
      <c r="H113" s="1">
        <v>258382753</v>
      </c>
      <c r="I113" s="1">
        <v>2625500</v>
      </c>
      <c r="J113" s="1">
        <f>Table1[[#This Row],[Apartment]]+Table1[[#This Row],[Residential]]</f>
        <v>261008253</v>
      </c>
      <c r="K113" s="1">
        <f>IF(Table1[[#This Row],[Town]]="Hartford",((Table1[[#This Row],[Apartment]]*0.7)+(Table1[[#This Row],[Residential]]*0.32)),((Table1[[#This Row],[Apartment]]*0.7)+(Table1[[#This Row],[Residential]]*0.7)))</f>
        <v>182705777.09999999</v>
      </c>
      <c r="L113" s="1">
        <v>353394663</v>
      </c>
      <c r="M113">
        <v>25</v>
      </c>
      <c r="N113" s="1">
        <f>Table1[[#This Row],[APTandRES]]/Table1[[#This Row],[Houses]]</f>
        <v>152815.13641686182</v>
      </c>
      <c r="O113" s="1">
        <f>Table1[[#This Row],[Assessed_APTandRES]]*Table1[[#This Row],[FY 2017 Mill Rate]]/1000/Table1[[#This Row],[Houses]]</f>
        <v>2674.2648872950822</v>
      </c>
      <c r="P113" s="1">
        <v>255572500</v>
      </c>
      <c r="Q113" s="1">
        <v>365103571.43000001</v>
      </c>
      <c r="R113" s="1">
        <v>2625500</v>
      </c>
      <c r="S113" s="1">
        <v>3750714.29</v>
      </c>
      <c r="T113" t="s">
        <v>118</v>
      </c>
      <c r="U113" s="1">
        <f>Table1[[#This Row],[Res Net 2015]]+Table1[[#This Row],[Apt Net 2015]]</f>
        <v>258198000</v>
      </c>
      <c r="V113" s="1">
        <f>Table1[[#This Row],[Apt Eqized 2015]]+Table1[[#This Row],[Res Eqized 2015]]</f>
        <v>368854285.72000003</v>
      </c>
      <c r="W113" s="6">
        <f>Table1[[#This Row],[Res + Apt Net 2015]]/Table1[[#This Row],[Res + APT Eqized 2015]]</f>
        <v>0.69999999998915552</v>
      </c>
      <c r="X113" s="1">
        <f>VLOOKUP(Table1[[#This Row],[Town]],[1]Sheet1!$A$2:$B$170,2,FALSE)</f>
        <v>0</v>
      </c>
      <c r="Y113" s="1">
        <f>Table1[[#This Row],[Res + Apt Ratio]]*Table1[[#This Row],[Zillow House Value Index]]</f>
        <v>0</v>
      </c>
      <c r="Z113" s="1">
        <v>24.13</v>
      </c>
      <c r="AA113" s="1">
        <f>Table1[[#This Row],[Zillow Net]]*Table1[[#This Row],[FY 2015 Millrate]]/1000</f>
        <v>0</v>
      </c>
      <c r="AC113" s="2">
        <f>100*Table1[[#This Row],[PropertyTaxPerIncome]]/Table1[[#This Row],[Median household income]]</f>
        <v>2.9370420384776805</v>
      </c>
      <c r="AD113" s="9"/>
      <c r="AE113" s="9"/>
    </row>
    <row r="114" spans="1:31" x14ac:dyDescent="0.45">
      <c r="A114">
        <v>113</v>
      </c>
      <c r="B114">
        <v>900761800</v>
      </c>
      <c r="C114">
        <v>4110</v>
      </c>
      <c r="D114" s="1">
        <v>3907</v>
      </c>
      <c r="E114" s="1">
        <f>100-(Table1[[#This Row],[Census Households]]/Table1[[#This Row],[Houses]]*100)</f>
        <v>4.9391727493917301</v>
      </c>
      <c r="F114" s="1">
        <v>90417</v>
      </c>
      <c r="G114" s="1">
        <v>15444</v>
      </c>
      <c r="H114" s="1">
        <v>597538690</v>
      </c>
      <c r="I114" s="1">
        <v>1101380</v>
      </c>
      <c r="J114" s="1">
        <f>Table1[[#This Row],[Apartment]]+Table1[[#This Row],[Residential]]</f>
        <v>598640070</v>
      </c>
      <c r="K114" s="1">
        <f>IF(Table1[[#This Row],[Town]]="Hartford",((Table1[[#This Row],[Apartment]]*0.7)+(Table1[[#This Row],[Residential]]*0.32)),((Table1[[#This Row],[Apartment]]*0.7)+(Table1[[#This Row],[Residential]]*0.7)))</f>
        <v>419048049</v>
      </c>
      <c r="L114" s="1">
        <v>818782430</v>
      </c>
      <c r="M114">
        <v>33</v>
      </c>
      <c r="N114" s="1">
        <f>Table1[[#This Row],[APTandRES]]/Table1[[#This Row],[Houses]]</f>
        <v>145654.51824817518</v>
      </c>
      <c r="O114" s="1">
        <f>Table1[[#This Row],[Assessed_APTandRES]]*Table1[[#This Row],[FY 2017 Mill Rate]]/1000/Table1[[#This Row],[Houses]]</f>
        <v>3364.6193715328468</v>
      </c>
      <c r="P114" s="1">
        <v>596108960</v>
      </c>
      <c r="Q114" s="1">
        <v>885354166.04999995</v>
      </c>
      <c r="R114" s="1">
        <v>1241170</v>
      </c>
      <c r="S114" s="1">
        <v>1852769.07</v>
      </c>
      <c r="T114" t="s">
        <v>119</v>
      </c>
      <c r="U114" s="1">
        <f>Table1[[#This Row],[Res Net 2015]]+Table1[[#This Row],[Apt Net 2015]]</f>
        <v>597350130</v>
      </c>
      <c r="V114" s="1">
        <f>Table1[[#This Row],[Apt Eqized 2015]]+Table1[[#This Row],[Res Eqized 2015]]</f>
        <v>887206935.12</v>
      </c>
      <c r="W114" s="6">
        <f>Table1[[#This Row],[Res + Apt Net 2015]]/Table1[[#This Row],[Res + APT Eqized 2015]]</f>
        <v>0.67329289972153439</v>
      </c>
      <c r="X114" s="1">
        <f>VLOOKUP(Table1[[#This Row],[Town]],[1]Sheet1!$A$2:$B$170,2,FALSE)</f>
        <v>237700</v>
      </c>
      <c r="Y114" s="1">
        <f>Table1[[#This Row],[Res + Apt Ratio]]*Table1[[#This Row],[Zillow House Value Index]]</f>
        <v>160041.72226380871</v>
      </c>
      <c r="Z114" s="1">
        <v>31.78</v>
      </c>
      <c r="AA114" s="1">
        <f>Table1[[#This Row],[Zillow Net]]*Table1[[#This Row],[FY 2015 Millrate]]/1000</f>
        <v>5086.1259335438417</v>
      </c>
      <c r="AB114" s="5">
        <f>100*Table1[[#This Row],[Median Propert Tax]]/Table1[[#This Row],[Median household income]]</f>
        <v>5.6251876677437229</v>
      </c>
      <c r="AC114" s="2">
        <f>100*Table1[[#This Row],[PropertyTaxPerIncome]]/Table1[[#This Row],[Median household income]]</f>
        <v>3.7212242957992929</v>
      </c>
      <c r="AD114" s="9">
        <f>Table1[[#This Row],[TaxperIncomeZillow]]-Table1[[#This Row],[TaxPerIncome]]</f>
        <v>1.90396337194443</v>
      </c>
      <c r="AE114" s="9"/>
    </row>
    <row r="115" spans="1:31" x14ac:dyDescent="0.45">
      <c r="A115">
        <v>114</v>
      </c>
      <c r="B115">
        <v>901162150</v>
      </c>
      <c r="C115">
        <v>2052</v>
      </c>
      <c r="D115" s="1">
        <v>1935</v>
      </c>
      <c r="E115" s="1">
        <f>100-(Table1[[#This Row],[Census Households]]/Table1[[#This Row],[Houses]]*100)</f>
        <v>5.7017543859649038</v>
      </c>
      <c r="F115" s="1">
        <v>69275</v>
      </c>
      <c r="G115" s="1">
        <v>9996</v>
      </c>
      <c r="H115" s="1">
        <v>294386473</v>
      </c>
      <c r="I115" s="1">
        <v>515800</v>
      </c>
      <c r="J115" s="1">
        <f>Table1[[#This Row],[Apartment]]+Table1[[#This Row],[Residential]]</f>
        <v>294902273</v>
      </c>
      <c r="K115" s="1">
        <f>IF(Table1[[#This Row],[Town]]="Hartford",((Table1[[#This Row],[Apartment]]*0.7)+(Table1[[#This Row],[Residential]]*0.32)),((Table1[[#This Row],[Apartment]]*0.7)+(Table1[[#This Row],[Residential]]*0.7)))</f>
        <v>206431591.09999999</v>
      </c>
      <c r="L115" s="1">
        <v>449243410</v>
      </c>
      <c r="M115">
        <v>24</v>
      </c>
      <c r="N115" s="1">
        <f>Table1[[#This Row],[APTandRES]]/Table1[[#This Row],[Houses]]</f>
        <v>143714.55799220272</v>
      </c>
      <c r="O115" s="1">
        <f>Table1[[#This Row],[Assessed_APTandRES]]*Table1[[#This Row],[FY 2017 Mill Rate]]/1000/Table1[[#This Row],[Houses]]</f>
        <v>2414.4045742690059</v>
      </c>
      <c r="P115" s="1">
        <v>291396453</v>
      </c>
      <c r="Q115" s="1">
        <v>417055178.19</v>
      </c>
      <c r="R115" s="1">
        <v>515800</v>
      </c>
      <c r="S115" s="1">
        <v>707641.65</v>
      </c>
      <c r="T115" t="s">
        <v>120</v>
      </c>
      <c r="U115" s="1">
        <f>Table1[[#This Row],[Res Net 2015]]+Table1[[#This Row],[Apt Net 2015]]</f>
        <v>291912253</v>
      </c>
      <c r="V115" s="1">
        <f>Table1[[#This Row],[Apt Eqized 2015]]+Table1[[#This Row],[Res Eqized 2015]]</f>
        <v>417762819.83999997</v>
      </c>
      <c r="W115" s="6">
        <f>Table1[[#This Row],[Res + Apt Net 2015]]/Table1[[#This Row],[Res + APT Eqized 2015]]</f>
        <v>0.6987511552890231</v>
      </c>
      <c r="X115" s="1">
        <f>VLOOKUP(Table1[[#This Row],[Town]],[1]Sheet1!$A$2:$B$170,2,FALSE)</f>
        <v>217900</v>
      </c>
      <c r="Y115" s="1">
        <f>Table1[[#This Row],[Res + Apt Ratio]]*Table1[[#This Row],[Zillow House Value Index]]</f>
        <v>152257.87673747813</v>
      </c>
      <c r="Z115" s="1">
        <v>23.14</v>
      </c>
      <c r="AA115" s="1">
        <f>Table1[[#This Row],[Zillow Net]]*Table1[[#This Row],[FY 2015 Millrate]]/1000</f>
        <v>3523.2472677052442</v>
      </c>
      <c r="AB115" s="5">
        <f>100*Table1[[#This Row],[Median Propert Tax]]/Table1[[#This Row],[Median household income]]</f>
        <v>5.0858856264240258</v>
      </c>
      <c r="AC115" s="2">
        <f>100*Table1[[#This Row],[PropertyTaxPerIncome]]/Table1[[#This Row],[Median household income]]</f>
        <v>3.4852465886236104</v>
      </c>
      <c r="AD115" s="9">
        <f>Table1[[#This Row],[TaxperIncomeZillow]]-Table1[[#This Row],[TaxPerIncome]]</f>
        <v>1.6006390378004154</v>
      </c>
      <c r="AE115" s="9"/>
    </row>
    <row r="116" spans="1:31" x14ac:dyDescent="0.45">
      <c r="A116">
        <v>115</v>
      </c>
      <c r="B116">
        <v>900962290</v>
      </c>
      <c r="C116">
        <v>3634</v>
      </c>
      <c r="D116" s="1">
        <v>3205</v>
      </c>
      <c r="E116" s="1">
        <f>100-(Table1[[#This Row],[Census Households]]/Table1[[#This Row],[Houses]]*100)</f>
        <v>11.80517336268575</v>
      </c>
      <c r="F116" s="1">
        <v>102397</v>
      </c>
      <c r="G116" s="1">
        <v>6216</v>
      </c>
      <c r="H116" s="1">
        <v>661612000</v>
      </c>
      <c r="I116" s="1">
        <v>652350</v>
      </c>
      <c r="J116" s="1">
        <f>Table1[[#This Row],[Apartment]]+Table1[[#This Row],[Residential]]</f>
        <v>662264350</v>
      </c>
      <c r="K116" s="1">
        <f>IF(Table1[[#This Row],[Town]]="Hartford",((Table1[[#This Row],[Apartment]]*0.7)+(Table1[[#This Row],[Residential]]*0.32)),((Table1[[#This Row],[Apartment]]*0.7)+(Table1[[#This Row],[Residential]]*0.7)))</f>
        <v>463585045</v>
      </c>
      <c r="L116" s="1">
        <v>851136020</v>
      </c>
      <c r="M116">
        <v>30</v>
      </c>
      <c r="N116" s="1">
        <f>Table1[[#This Row],[APTandRES]]/Table1[[#This Row],[Houses]]</f>
        <v>182241.15299944964</v>
      </c>
      <c r="O116" s="1">
        <f>Table1[[#This Row],[Assessed_APTandRES]]*Table1[[#This Row],[FY 2017 Mill Rate]]/1000/Table1[[#This Row],[Houses]]</f>
        <v>3827.0642129884423</v>
      </c>
      <c r="P116" s="1">
        <v>652782550</v>
      </c>
      <c r="Q116" s="1">
        <v>932546500</v>
      </c>
      <c r="R116" s="1">
        <v>652350</v>
      </c>
      <c r="S116" s="1">
        <v>931928.57</v>
      </c>
      <c r="T116" t="s">
        <v>121</v>
      </c>
      <c r="U116" s="1">
        <f>Table1[[#This Row],[Res Net 2015]]+Table1[[#This Row],[Apt Net 2015]]</f>
        <v>653434900</v>
      </c>
      <c r="V116" s="1">
        <f>Table1[[#This Row],[Apt Eqized 2015]]+Table1[[#This Row],[Res Eqized 2015]]</f>
        <v>933478428.57000005</v>
      </c>
      <c r="W116" s="6">
        <f>Table1[[#This Row],[Res + Apt Net 2015]]/Table1[[#This Row],[Res + APT Eqized 2015]]</f>
        <v>0.70000000000107121</v>
      </c>
      <c r="X116" s="1">
        <f>VLOOKUP(Table1[[#This Row],[Town]],[1]Sheet1!$A$2:$B$170,2,FALSE)</f>
        <v>266500</v>
      </c>
      <c r="Y116" s="1">
        <f>Table1[[#This Row],[Res + Apt Ratio]]*Table1[[#This Row],[Zillow House Value Index]]</f>
        <v>186550.00000028548</v>
      </c>
      <c r="Z116" s="1">
        <v>28.98</v>
      </c>
      <c r="AA116" s="1">
        <f>Table1[[#This Row],[Zillow Net]]*Table1[[#This Row],[FY 2015 Millrate]]/1000</f>
        <v>5406.2190000082728</v>
      </c>
      <c r="AB116" s="5">
        <f>100*Table1[[#This Row],[Median Propert Tax]]/Table1[[#This Row],[Median household income]]</f>
        <v>5.2796654198934272</v>
      </c>
      <c r="AC116" s="2">
        <f>100*Table1[[#This Row],[PropertyTaxPerIncome]]/Table1[[#This Row],[Median household income]]</f>
        <v>3.7374768918898424</v>
      </c>
      <c r="AD116" s="9">
        <f>Table1[[#This Row],[TaxperIncomeZillow]]-Table1[[#This Row],[TaxPerIncome]]</f>
        <v>1.5421885280035847</v>
      </c>
      <c r="AE116" s="9"/>
    </row>
    <row r="117" spans="1:31" x14ac:dyDescent="0.45">
      <c r="A117">
        <v>116</v>
      </c>
      <c r="B117">
        <v>901562710</v>
      </c>
      <c r="C117">
        <v>4317</v>
      </c>
      <c r="D117" s="1">
        <v>3837</v>
      </c>
      <c r="E117" s="1">
        <f>100-(Table1[[#This Row],[Census Households]]/Table1[[#This Row],[Houses]]*100)</f>
        <v>11.118832522585137</v>
      </c>
      <c r="F117" s="1">
        <v>51621</v>
      </c>
      <c r="G117" s="1">
        <v>6364</v>
      </c>
      <c r="H117" s="1">
        <v>321182100</v>
      </c>
      <c r="I117" s="1">
        <v>12313900</v>
      </c>
      <c r="J117" s="1">
        <f>Table1[[#This Row],[Apartment]]+Table1[[#This Row],[Residential]]</f>
        <v>333496000</v>
      </c>
      <c r="K117" s="1">
        <f>IF(Table1[[#This Row],[Town]]="Hartford",((Table1[[#This Row],[Apartment]]*0.7)+(Table1[[#This Row],[Residential]]*0.32)),((Table1[[#This Row],[Apartment]]*0.7)+(Table1[[#This Row],[Residential]]*0.7)))</f>
        <v>233447200</v>
      </c>
      <c r="L117" s="1">
        <v>637374738</v>
      </c>
      <c r="M117">
        <v>17</v>
      </c>
      <c r="N117" s="1">
        <f>Table1[[#This Row],[APTandRES]]/Table1[[#This Row],[Houses]]</f>
        <v>77251.795228167714</v>
      </c>
      <c r="O117" s="1">
        <f>Table1[[#This Row],[Assessed_APTandRES]]*Table1[[#This Row],[FY 2017 Mill Rate]]/1000/Table1[[#This Row],[Houses]]</f>
        <v>919.2963632151957</v>
      </c>
      <c r="P117" s="1">
        <v>318798450</v>
      </c>
      <c r="Q117" s="1">
        <v>485085894.69999999</v>
      </c>
      <c r="R117" s="1">
        <v>12321400</v>
      </c>
      <c r="S117" s="1">
        <v>18556325.300000001</v>
      </c>
      <c r="T117" t="s">
        <v>122</v>
      </c>
      <c r="U117" s="1">
        <f>Table1[[#This Row],[Res Net 2015]]+Table1[[#This Row],[Apt Net 2015]]</f>
        <v>331119850</v>
      </c>
      <c r="V117" s="1">
        <f>Table1[[#This Row],[Apt Eqized 2015]]+Table1[[#This Row],[Res Eqized 2015]]</f>
        <v>503642220</v>
      </c>
      <c r="W117" s="6">
        <f>Table1[[#This Row],[Res + Apt Net 2015]]/Table1[[#This Row],[Res + APT Eqized 2015]]</f>
        <v>0.65745054098125455</v>
      </c>
      <c r="X117" s="1">
        <f>VLOOKUP(Table1[[#This Row],[Town]],[1]Sheet1!$A$2:$B$170,2,FALSE)</f>
        <v>174300</v>
      </c>
      <c r="Y117" s="1">
        <f>Table1[[#This Row],[Res + Apt Ratio]]*Table1[[#This Row],[Zillow House Value Index]]</f>
        <v>114593.62929303267</v>
      </c>
      <c r="Z117" s="1">
        <v>15.07</v>
      </c>
      <c r="AA117" s="1">
        <f>Table1[[#This Row],[Zillow Net]]*Table1[[#This Row],[FY 2015 Millrate]]/1000</f>
        <v>1726.9259934460024</v>
      </c>
      <c r="AB117" s="5">
        <f>100*Table1[[#This Row],[Median Propert Tax]]/Table1[[#This Row],[Median household income]]</f>
        <v>3.3453943035702567</v>
      </c>
      <c r="AC117" s="2">
        <f>100*Table1[[#This Row],[PropertyTaxPerIncome]]/Table1[[#This Row],[Median household income]]</f>
        <v>1.7808573317355259</v>
      </c>
      <c r="AD117" s="9">
        <f>Table1[[#This Row],[TaxperIncomeZillow]]-Table1[[#This Row],[TaxPerIncome]]</f>
        <v>1.5645369718347308</v>
      </c>
      <c r="AE117" s="9"/>
    </row>
    <row r="118" spans="1:31" x14ac:dyDescent="0.45">
      <c r="A118">
        <v>117</v>
      </c>
      <c r="B118">
        <v>900163480</v>
      </c>
      <c r="C118">
        <v>3819</v>
      </c>
      <c r="D118" s="1">
        <v>3528</v>
      </c>
      <c r="E118" s="1">
        <f>100-(Table1[[#This Row],[Census Households]]/Table1[[#This Row],[Houses]]*100)</f>
        <v>7.6197957580518505</v>
      </c>
      <c r="F118" s="1">
        <v>121270</v>
      </c>
      <c r="G118" s="1">
        <v>11469</v>
      </c>
      <c r="H118" s="1">
        <v>1312405050</v>
      </c>
      <c r="I118" s="1">
        <v>0</v>
      </c>
      <c r="J118" s="1">
        <f>Table1[[#This Row],[Apartment]]+Table1[[#This Row],[Residential]]</f>
        <v>1312405050</v>
      </c>
      <c r="K118" s="1">
        <f>IF(Table1[[#This Row],[Town]]="Hartford",((Table1[[#This Row],[Apartment]]*0.7)+(Table1[[#This Row],[Residential]]*0.32)),((Table1[[#This Row],[Apartment]]*0.7)+(Table1[[#This Row],[Residential]]*0.7)))</f>
        <v>918683535</v>
      </c>
      <c r="L118" s="1">
        <v>1633037503</v>
      </c>
      <c r="M118">
        <v>29</v>
      </c>
      <c r="N118" s="1">
        <f>Table1[[#This Row],[APTandRES]]/Table1[[#This Row],[Houses]]</f>
        <v>343651.49253731343</v>
      </c>
      <c r="O118" s="1">
        <f>Table1[[#This Row],[Assessed_APTandRES]]*Table1[[#This Row],[FY 2017 Mill Rate]]/1000/Table1[[#This Row],[Houses]]</f>
        <v>6976.1252985074625</v>
      </c>
      <c r="P118" s="1">
        <v>1308739596</v>
      </c>
      <c r="Q118" s="1">
        <v>1939735580.26</v>
      </c>
      <c r="R118" s="1">
        <v>0</v>
      </c>
      <c r="S118" s="1">
        <v>0</v>
      </c>
      <c r="T118" t="s">
        <v>123</v>
      </c>
      <c r="U118" s="1">
        <f>Table1[[#This Row],[Res Net 2015]]+Table1[[#This Row],[Apt Net 2015]]</f>
        <v>1308739596</v>
      </c>
      <c r="V118" s="1">
        <f>Table1[[#This Row],[Apt Eqized 2015]]+Table1[[#This Row],[Res Eqized 2015]]</f>
        <v>1939735580.26</v>
      </c>
      <c r="W118" s="6">
        <f>Table1[[#This Row],[Res + Apt Net 2015]]/Table1[[#This Row],[Res + APT Eqized 2015]]</f>
        <v>0.67469999999926689</v>
      </c>
      <c r="X118" s="1">
        <f>VLOOKUP(Table1[[#This Row],[Town]],[1]Sheet1!$A$2:$B$170,2,FALSE)</f>
        <v>539200</v>
      </c>
      <c r="Y118" s="1">
        <f>Table1[[#This Row],[Res + Apt Ratio]]*Table1[[#This Row],[Zillow House Value Index]]</f>
        <v>363798.2399996047</v>
      </c>
      <c r="Z118" s="1">
        <v>28.91</v>
      </c>
      <c r="AA118" s="1">
        <f>Table1[[#This Row],[Zillow Net]]*Table1[[#This Row],[FY 2015 Millrate]]/1000</f>
        <v>10517.407118388574</v>
      </c>
      <c r="AB118" s="5">
        <f>100*Table1[[#This Row],[Median Propert Tax]]/Table1[[#This Row],[Median household income]]</f>
        <v>8.6727196490381573</v>
      </c>
      <c r="AC118" s="2">
        <f>100*Table1[[#This Row],[PropertyTaxPerIncome]]/Table1[[#This Row],[Median household income]]</f>
        <v>5.7525565255277176</v>
      </c>
      <c r="AD118" s="9">
        <f>Table1[[#This Row],[TaxperIncomeZillow]]-Table1[[#This Row],[TaxPerIncome]]</f>
        <v>2.9201631235104397</v>
      </c>
      <c r="AE118" s="9"/>
    </row>
    <row r="119" spans="1:31" x14ac:dyDescent="0.45">
      <c r="A119">
        <v>118</v>
      </c>
      <c r="B119">
        <v>900163970</v>
      </c>
      <c r="C119">
        <v>9555</v>
      </c>
      <c r="D119" s="1">
        <v>8902</v>
      </c>
      <c r="E119" s="1">
        <f>100-(Table1[[#This Row],[Census Households]]/Table1[[#This Row],[Houses]]*100)</f>
        <v>6.8341182626896853</v>
      </c>
      <c r="F119" s="1">
        <v>145902</v>
      </c>
      <c r="G119" s="1">
        <v>9516</v>
      </c>
      <c r="H119" s="1">
        <v>3907705642</v>
      </c>
      <c r="I119" s="1">
        <v>15363400</v>
      </c>
      <c r="J119" s="1">
        <f>Table1[[#This Row],[Apartment]]+Table1[[#This Row],[Residential]]</f>
        <v>3923069042</v>
      </c>
      <c r="K119" s="1">
        <f>IF(Table1[[#This Row],[Town]]="Hartford",((Table1[[#This Row],[Apartment]]*0.7)+(Table1[[#This Row],[Residential]]*0.32)),((Table1[[#This Row],[Apartment]]*0.7)+(Table1[[#This Row],[Residential]]*0.7)))</f>
        <v>2746148329.3999996</v>
      </c>
      <c r="L119" s="1">
        <v>4852376404</v>
      </c>
      <c r="M119">
        <v>27</v>
      </c>
      <c r="N119" s="1">
        <f>Table1[[#This Row],[APTandRES]]/Table1[[#This Row],[Houses]]</f>
        <v>410577.60774463631</v>
      </c>
      <c r="O119" s="1">
        <f>Table1[[#This Row],[Assessed_APTandRES]]*Table1[[#This Row],[FY 2017 Mill Rate]]/1000/Table1[[#This Row],[Houses]]</f>
        <v>7759.9167863736257</v>
      </c>
      <c r="P119" s="1">
        <v>3872978474</v>
      </c>
      <c r="Q119" s="1">
        <v>5898535598.54</v>
      </c>
      <c r="R119" s="1">
        <v>15694300</v>
      </c>
      <c r="S119" s="1">
        <v>23898736.100000001</v>
      </c>
      <c r="T119" t="s">
        <v>124</v>
      </c>
      <c r="U119" s="1">
        <f>Table1[[#This Row],[Res Net 2015]]+Table1[[#This Row],[Apt Net 2015]]</f>
        <v>3888672774</v>
      </c>
      <c r="V119" s="1">
        <f>Table1[[#This Row],[Apt Eqized 2015]]+Table1[[#This Row],[Res Eqized 2015]]</f>
        <v>5922434334.6400003</v>
      </c>
      <c r="W119" s="6">
        <f>Table1[[#This Row],[Res + Apt Net 2015]]/Table1[[#This Row],[Res + APT Eqized 2015]]</f>
        <v>0.65660040352923155</v>
      </c>
      <c r="X119" s="1">
        <f>VLOOKUP(Table1[[#This Row],[Town]],[1]Sheet1!$A$2:$B$170,2,FALSE)</f>
        <v>585800</v>
      </c>
      <c r="Y119" s="1">
        <f>Table1[[#This Row],[Res + Apt Ratio]]*Table1[[#This Row],[Zillow House Value Index]]</f>
        <v>384636.51638742385</v>
      </c>
      <c r="Z119" s="1">
        <v>26.01</v>
      </c>
      <c r="AA119" s="1">
        <f>Table1[[#This Row],[Zillow Net]]*Table1[[#This Row],[FY 2015 Millrate]]/1000</f>
        <v>10004.395791236895</v>
      </c>
      <c r="AB119" s="5">
        <f>100*Table1[[#This Row],[Median Propert Tax]]/Table1[[#This Row],[Median household income]]</f>
        <v>6.8569284802380333</v>
      </c>
      <c r="AC119" s="2">
        <f>100*Table1[[#This Row],[PropertyTaxPerIncome]]/Table1[[#This Row],[Median household income]]</f>
        <v>5.3185815042793285</v>
      </c>
      <c r="AD119" s="9">
        <f>Table1[[#This Row],[TaxperIncomeZillow]]-Table1[[#This Row],[TaxPerIncome]]</f>
        <v>1.5383469759587047</v>
      </c>
      <c r="AE119" s="9"/>
    </row>
    <row r="120" spans="1:31" x14ac:dyDescent="0.45">
      <c r="A120">
        <v>119</v>
      </c>
      <c r="B120">
        <v>900365370</v>
      </c>
      <c r="C120">
        <v>9207</v>
      </c>
      <c r="D120" s="1">
        <v>7911</v>
      </c>
      <c r="E120" s="1">
        <f>100-(Table1[[#This Row],[Census Households]]/Table1[[#This Row],[Houses]]*100)</f>
        <v>14.076246334310852</v>
      </c>
      <c r="F120" s="1">
        <v>81576</v>
      </c>
      <c r="G120" s="1">
        <v>6825</v>
      </c>
      <c r="H120" s="1">
        <v>1170566296</v>
      </c>
      <c r="I120" s="1">
        <v>130075120</v>
      </c>
      <c r="J120" s="1">
        <f>Table1[[#This Row],[Apartment]]+Table1[[#This Row],[Residential]]</f>
        <v>1300641416</v>
      </c>
      <c r="K120" s="1">
        <f>IF(Table1[[#This Row],[Town]]="Hartford",((Table1[[#This Row],[Apartment]]*0.7)+(Table1[[#This Row],[Residential]]*0.32)),((Table1[[#This Row],[Apartment]]*0.7)+(Table1[[#This Row],[Residential]]*0.7)))</f>
        <v>910448991.19999993</v>
      </c>
      <c r="L120" s="1">
        <v>2076117892</v>
      </c>
      <c r="M120">
        <v>31</v>
      </c>
      <c r="N120" s="1">
        <f>Table1[[#This Row],[APTandRES]]/Table1[[#This Row],[Houses]]</f>
        <v>141266.58151406539</v>
      </c>
      <c r="O120" s="1">
        <f>Table1[[#This Row],[Assessed_APTandRES]]*Table1[[#This Row],[FY 2017 Mill Rate]]/1000/Table1[[#This Row],[Houses]]</f>
        <v>3065.4848188552187</v>
      </c>
      <c r="P120" s="1">
        <v>1162278206</v>
      </c>
      <c r="Q120" s="1">
        <v>1727267359.1900001</v>
      </c>
      <c r="R120" s="1">
        <v>126250250</v>
      </c>
      <c r="S120" s="1">
        <v>187760633.55000001</v>
      </c>
      <c r="T120" t="s">
        <v>125</v>
      </c>
      <c r="U120" s="1">
        <f>Table1[[#This Row],[Res Net 2015]]+Table1[[#This Row],[Apt Net 2015]]</f>
        <v>1288528456</v>
      </c>
      <c r="V120" s="1">
        <f>Table1[[#This Row],[Apt Eqized 2015]]+Table1[[#This Row],[Res Eqized 2015]]</f>
        <v>1915027992.74</v>
      </c>
      <c r="W120" s="6">
        <f>Table1[[#This Row],[Res + Apt Net 2015]]/Table1[[#This Row],[Res + APT Eqized 2015]]</f>
        <v>0.67285097705354602</v>
      </c>
      <c r="X120" s="1">
        <f>VLOOKUP(Table1[[#This Row],[Town]],[1]Sheet1!$A$2:$B$170,2,FALSE)</f>
        <v>234900</v>
      </c>
      <c r="Y120" s="1">
        <f>Table1[[#This Row],[Res + Apt Ratio]]*Table1[[#This Row],[Zillow House Value Index]]</f>
        <v>158052.69450987797</v>
      </c>
      <c r="Z120" s="1">
        <v>29.7</v>
      </c>
      <c r="AA120" s="1">
        <f>Table1[[#This Row],[Zillow Net]]*Table1[[#This Row],[FY 2015 Millrate]]/1000</f>
        <v>4694.1650269433758</v>
      </c>
      <c r="AB120" s="5">
        <f>100*Table1[[#This Row],[Median Propert Tax]]/Table1[[#This Row],[Median household income]]</f>
        <v>5.7543456739033241</v>
      </c>
      <c r="AC120" s="2">
        <f>100*Table1[[#This Row],[PropertyTaxPerIncome]]/Table1[[#This Row],[Median household income]]</f>
        <v>3.7578268349210777</v>
      </c>
      <c r="AD120" s="9">
        <f>Table1[[#This Row],[TaxperIncomeZillow]]-Table1[[#This Row],[TaxPerIncome]]</f>
        <v>1.9965188389822464</v>
      </c>
      <c r="AE120" s="9"/>
    </row>
    <row r="121" spans="1:31" x14ac:dyDescent="0.45">
      <c r="A121">
        <v>120</v>
      </c>
      <c r="B121">
        <v>900565930</v>
      </c>
      <c r="C121">
        <v>1175</v>
      </c>
      <c r="D121">
        <v>922</v>
      </c>
      <c r="E121" s="1">
        <f>100-(Table1[[#This Row],[Census Households]]/Table1[[#This Row],[Houses]]*100)</f>
        <v>21.531914893617028</v>
      </c>
      <c r="F121" s="1">
        <v>96875</v>
      </c>
      <c r="G121" s="1">
        <v>13215</v>
      </c>
      <c r="H121" s="1">
        <v>618420470</v>
      </c>
      <c r="I121" s="1">
        <v>0</v>
      </c>
      <c r="J121" s="1">
        <f>Table1[[#This Row],[Apartment]]+Table1[[#This Row],[Residential]]</f>
        <v>618420470</v>
      </c>
      <c r="K121" s="1">
        <f>IF(Table1[[#This Row],[Town]]="Hartford",((Table1[[#This Row],[Apartment]]*0.7)+(Table1[[#This Row],[Residential]]*0.32)),((Table1[[#This Row],[Apartment]]*0.7)+(Table1[[#This Row],[Residential]]*0.7)))</f>
        <v>432894329</v>
      </c>
      <c r="L121" s="1">
        <v>706461680</v>
      </c>
      <c r="M121">
        <v>14</v>
      </c>
      <c r="N121" s="1">
        <f>Table1[[#This Row],[APTandRES]]/Table1[[#This Row],[Houses]]</f>
        <v>526315.29361702129</v>
      </c>
      <c r="O121" s="1">
        <f>Table1[[#This Row],[Assessed_APTandRES]]*Table1[[#This Row],[FY 2017 Mill Rate]]/1000/Table1[[#This Row],[Houses]]</f>
        <v>5157.889877446808</v>
      </c>
      <c r="P121" s="1">
        <v>614777850</v>
      </c>
      <c r="Q121" s="1">
        <v>875876691.84000003</v>
      </c>
      <c r="R121" s="1">
        <v>0</v>
      </c>
      <c r="S121" s="1">
        <v>0</v>
      </c>
      <c r="T121" t="s">
        <v>126</v>
      </c>
      <c r="U121" s="1">
        <f>Table1[[#This Row],[Res Net 2015]]+Table1[[#This Row],[Apt Net 2015]]</f>
        <v>614777850</v>
      </c>
      <c r="V121" s="1">
        <f>Table1[[#This Row],[Apt Eqized 2015]]+Table1[[#This Row],[Res Eqized 2015]]</f>
        <v>875876691.84000003</v>
      </c>
      <c r="W121" s="6">
        <f>Table1[[#This Row],[Res + Apt Net 2015]]/Table1[[#This Row],[Res + APT Eqized 2015]]</f>
        <v>0.70189999999715025</v>
      </c>
      <c r="X121" s="1">
        <f>VLOOKUP(Table1[[#This Row],[Town]],[1]Sheet1!$A$2:$B$170,2,FALSE)</f>
        <v>559000</v>
      </c>
      <c r="Y121" s="1">
        <f>Table1[[#This Row],[Res + Apt Ratio]]*Table1[[#This Row],[Zillow House Value Index]]</f>
        <v>392362.09999840701</v>
      </c>
      <c r="Z121" s="1">
        <v>13.4</v>
      </c>
      <c r="AA121" s="1">
        <f>Table1[[#This Row],[Zillow Net]]*Table1[[#This Row],[FY 2015 Millrate]]/1000</f>
        <v>5257.6521399786534</v>
      </c>
      <c r="AB121" s="5">
        <f>100*Table1[[#This Row],[Median Propert Tax]]/Table1[[#This Row],[Median household income]]</f>
        <v>5.4272538219134487</v>
      </c>
      <c r="AC121" s="2">
        <f>100*Table1[[#This Row],[PropertyTaxPerIncome]]/Table1[[#This Row],[Median household income]]</f>
        <v>5.3242734218805756</v>
      </c>
      <c r="AD121" s="9">
        <f>Table1[[#This Row],[TaxperIncomeZillow]]-Table1[[#This Row],[TaxPerIncome]]</f>
        <v>0.10298040003287312</v>
      </c>
      <c r="AE121" s="9"/>
    </row>
    <row r="122" spans="1:31" x14ac:dyDescent="0.45">
      <c r="A122">
        <v>121</v>
      </c>
      <c r="B122">
        <v>901166210</v>
      </c>
      <c r="C122">
        <v>1682</v>
      </c>
      <c r="D122" s="1">
        <v>1506</v>
      </c>
      <c r="E122" s="1">
        <f>100-(Table1[[#This Row],[Census Households]]/Table1[[#This Row],[Houses]]*100)</f>
        <v>10.463733650416174</v>
      </c>
      <c r="F122" s="1">
        <v>105326</v>
      </c>
      <c r="G122" s="1">
        <v>19262</v>
      </c>
      <c r="H122" s="1">
        <v>292050420</v>
      </c>
      <c r="I122" s="1">
        <v>0</v>
      </c>
      <c r="J122" s="1">
        <f>Table1[[#This Row],[Apartment]]+Table1[[#This Row],[Residential]]</f>
        <v>292050420</v>
      </c>
      <c r="K122" s="1">
        <f>IF(Table1[[#This Row],[Town]]="Hartford",((Table1[[#This Row],[Apartment]]*0.7)+(Table1[[#This Row],[Residential]]*0.32)),((Table1[[#This Row],[Apartment]]*0.7)+(Table1[[#This Row],[Residential]]*0.7)))</f>
        <v>204435294</v>
      </c>
      <c r="L122" s="1">
        <v>369411819</v>
      </c>
      <c r="M122">
        <v>32</v>
      </c>
      <c r="N122" s="1">
        <f>Table1[[#This Row],[APTandRES]]/Table1[[#This Row],[Houses]]</f>
        <v>173632.82996432818</v>
      </c>
      <c r="O122" s="1">
        <f>Table1[[#This Row],[Assessed_APTandRES]]*Table1[[#This Row],[FY 2017 Mill Rate]]/1000/Table1[[#This Row],[Houses]]</f>
        <v>3889.3753912009511</v>
      </c>
      <c r="P122" s="1">
        <v>293038226</v>
      </c>
      <c r="Q122" s="1">
        <v>419885694.23000002</v>
      </c>
      <c r="R122" s="1">
        <v>0</v>
      </c>
      <c r="S122" s="1">
        <v>0</v>
      </c>
      <c r="T122" t="s">
        <v>127</v>
      </c>
      <c r="U122" s="1">
        <f>Table1[[#This Row],[Res Net 2015]]+Table1[[#This Row],[Apt Net 2015]]</f>
        <v>293038226</v>
      </c>
      <c r="V122" s="1">
        <f>Table1[[#This Row],[Apt Eqized 2015]]+Table1[[#This Row],[Res Eqized 2015]]</f>
        <v>419885694.23000002</v>
      </c>
      <c r="W122" s="6">
        <f>Table1[[#This Row],[Res + Apt Net 2015]]/Table1[[#This Row],[Res + APT Eqized 2015]]</f>
        <v>0.69789999999257657</v>
      </c>
      <c r="X122" s="1">
        <f>VLOOKUP(Table1[[#This Row],[Town]],[1]Sheet1!$A$2:$B$170,2,FALSE)</f>
        <v>248000</v>
      </c>
      <c r="Y122" s="1">
        <f>Table1[[#This Row],[Res + Apt Ratio]]*Table1[[#This Row],[Zillow House Value Index]]</f>
        <v>173079.19999815899</v>
      </c>
      <c r="Z122" s="1">
        <v>31.1</v>
      </c>
      <c r="AA122" s="1">
        <f>Table1[[#This Row],[Zillow Net]]*Table1[[#This Row],[FY 2015 Millrate]]/1000</f>
        <v>5382.7631199427451</v>
      </c>
      <c r="AB122" s="5">
        <f>100*Table1[[#This Row],[Median Propert Tax]]/Table1[[#This Row],[Median household income]]</f>
        <v>5.1105739512966837</v>
      </c>
      <c r="AC122" s="2">
        <f>100*Table1[[#This Row],[PropertyTaxPerIncome]]/Table1[[#This Row],[Median household income]]</f>
        <v>3.6927020785000386</v>
      </c>
      <c r="AD122" s="9">
        <f>Table1[[#This Row],[TaxperIncomeZillow]]-Table1[[#This Row],[TaxPerIncome]]</f>
        <v>1.4178718727966451</v>
      </c>
      <c r="AE122" s="9"/>
    </row>
    <row r="123" spans="1:31" x14ac:dyDescent="0.45">
      <c r="A123">
        <v>122</v>
      </c>
      <c r="B123">
        <v>900566420</v>
      </c>
      <c r="C123">
        <v>2616</v>
      </c>
      <c r="D123" s="1">
        <v>1518</v>
      </c>
      <c r="E123" s="1">
        <f>100-(Table1[[#This Row],[Census Households]]/Table1[[#This Row],[Houses]]*100)</f>
        <v>41.972477064220179</v>
      </c>
      <c r="F123" s="1">
        <v>82794</v>
      </c>
      <c r="G123" s="1">
        <v>17854</v>
      </c>
      <c r="H123" s="1">
        <v>1078327680</v>
      </c>
      <c r="I123" s="1">
        <v>0</v>
      </c>
      <c r="J123" s="1">
        <f>Table1[[#This Row],[Apartment]]+Table1[[#This Row],[Residential]]</f>
        <v>1078327680</v>
      </c>
      <c r="K123" s="1">
        <f>IF(Table1[[#This Row],[Town]]="Hartford",((Table1[[#This Row],[Apartment]]*0.7)+(Table1[[#This Row],[Residential]]*0.32)),((Table1[[#This Row],[Apartment]]*0.7)+(Table1[[#This Row],[Residential]]*0.7)))</f>
        <v>754829376</v>
      </c>
      <c r="L123" s="1">
        <v>1253915436</v>
      </c>
      <c r="M123">
        <v>11</v>
      </c>
      <c r="N123" s="1">
        <f>Table1[[#This Row],[APTandRES]]/Table1[[#This Row],[Houses]]</f>
        <v>412204.77064220182</v>
      </c>
      <c r="O123" s="1">
        <f>Table1[[#This Row],[Assessed_APTandRES]]*Table1[[#This Row],[FY 2017 Mill Rate]]/1000/Table1[[#This Row],[Houses]]</f>
        <v>3173.976733944954</v>
      </c>
      <c r="P123" s="1">
        <v>1069827460</v>
      </c>
      <c r="Q123" s="1">
        <v>1528324942.8599999</v>
      </c>
      <c r="R123" s="1">
        <v>0</v>
      </c>
      <c r="S123" s="1">
        <v>0</v>
      </c>
      <c r="T123" t="s">
        <v>128</v>
      </c>
      <c r="U123" s="1">
        <f>Table1[[#This Row],[Res Net 2015]]+Table1[[#This Row],[Apt Net 2015]]</f>
        <v>1069827460</v>
      </c>
      <c r="V123" s="1">
        <f>Table1[[#This Row],[Apt Eqized 2015]]+Table1[[#This Row],[Res Eqized 2015]]</f>
        <v>1528324942.8599999</v>
      </c>
      <c r="W123" s="6">
        <f>Table1[[#This Row],[Res + Apt Net 2015]]/Table1[[#This Row],[Res + APT Eqized 2015]]</f>
        <v>0.69999999999869145</v>
      </c>
      <c r="X123" s="1">
        <f>VLOOKUP(Table1[[#This Row],[Town]],[1]Sheet1!$A$2:$B$170,2,FALSE)</f>
        <v>470800</v>
      </c>
      <c r="Y123" s="1">
        <f>Table1[[#This Row],[Res + Apt Ratio]]*Table1[[#This Row],[Zillow House Value Index]]</f>
        <v>329559.99999938393</v>
      </c>
      <c r="Z123" s="1">
        <v>10.5</v>
      </c>
      <c r="AA123" s="1">
        <f>Table1[[#This Row],[Zillow Net]]*Table1[[#This Row],[FY 2015 Millrate]]/1000</f>
        <v>3460.3799999935309</v>
      </c>
      <c r="AB123" s="5">
        <f>100*Table1[[#This Row],[Median Propert Tax]]/Table1[[#This Row],[Median household income]]</f>
        <v>4.1795057612792359</v>
      </c>
      <c r="AC123" s="2">
        <f>100*Table1[[#This Row],[PropertyTaxPerIncome]]/Table1[[#This Row],[Median household income]]</f>
        <v>3.8335830301047826</v>
      </c>
      <c r="AD123" s="9">
        <f>Table1[[#This Row],[TaxperIncomeZillow]]-Table1[[#This Row],[TaxPerIncome]]</f>
        <v>0.34592273117445327</v>
      </c>
      <c r="AE123" s="9"/>
    </row>
    <row r="124" spans="1:31" x14ac:dyDescent="0.45">
      <c r="A124">
        <v>123</v>
      </c>
      <c r="B124">
        <v>901567400</v>
      </c>
      <c r="C124">
        <v>673</v>
      </c>
      <c r="D124">
        <v>589</v>
      </c>
      <c r="E124" s="1">
        <f>100-(Table1[[#This Row],[Census Households]]/Table1[[#This Row],[Houses]]*100)</f>
        <v>12.481426448736997</v>
      </c>
      <c r="F124" s="1">
        <v>79896</v>
      </c>
      <c r="G124" s="1">
        <v>10466</v>
      </c>
      <c r="H124" s="1">
        <v>93884584</v>
      </c>
      <c r="I124" s="1">
        <v>0</v>
      </c>
      <c r="J124" s="1">
        <f>Table1[[#This Row],[Apartment]]+Table1[[#This Row],[Residential]]</f>
        <v>93884584</v>
      </c>
      <c r="K124" s="1">
        <f>IF(Table1[[#This Row],[Town]]="Hartford",((Table1[[#This Row],[Apartment]]*0.7)+(Table1[[#This Row],[Residential]]*0.32)),((Table1[[#This Row],[Apartment]]*0.7)+(Table1[[#This Row],[Residential]]*0.7)))</f>
        <v>65719208.799999997</v>
      </c>
      <c r="L124" s="1">
        <v>114907325</v>
      </c>
      <c r="M124">
        <v>39</v>
      </c>
      <c r="N124" s="1">
        <f>Table1[[#This Row],[APTandRES]]/Table1[[#This Row],[Houses]]</f>
        <v>139501.61069836552</v>
      </c>
      <c r="O124" s="1">
        <f>Table1[[#This Row],[Assessed_APTandRES]]*Table1[[#This Row],[FY 2017 Mill Rate]]/1000/Table1[[#This Row],[Houses]]</f>
        <v>3808.3939720653784</v>
      </c>
      <c r="P124" s="1">
        <v>93077390</v>
      </c>
      <c r="Q124" s="1">
        <v>124053565.23999999</v>
      </c>
      <c r="R124" s="1">
        <v>0</v>
      </c>
      <c r="S124" s="1">
        <v>0</v>
      </c>
      <c r="T124" t="s">
        <v>129</v>
      </c>
      <c r="U124" s="1">
        <f>Table1[[#This Row],[Res Net 2015]]+Table1[[#This Row],[Apt Net 2015]]</f>
        <v>93077390</v>
      </c>
      <c r="V124" s="1">
        <f>Table1[[#This Row],[Apt Eqized 2015]]+Table1[[#This Row],[Res Eqized 2015]]</f>
        <v>124053565.23999999</v>
      </c>
      <c r="W124" s="6">
        <f>Table1[[#This Row],[Res + Apt Net 2015]]/Table1[[#This Row],[Res + APT Eqized 2015]]</f>
        <v>0.75030000000345021</v>
      </c>
      <c r="X124" s="1">
        <f>VLOOKUP(Table1[[#This Row],[Town]],[1]Sheet1!$A$2:$B$170,2,FALSE)</f>
        <v>0</v>
      </c>
      <c r="Y124" s="1">
        <f>Table1[[#This Row],[Res + Apt Ratio]]*Table1[[#This Row],[Zillow House Value Index]]</f>
        <v>0</v>
      </c>
      <c r="Z124" s="1">
        <v>35</v>
      </c>
      <c r="AA124" s="1">
        <f>Table1[[#This Row],[Zillow Net]]*Table1[[#This Row],[FY 2015 Millrate]]/1000</f>
        <v>0</v>
      </c>
      <c r="AC124" s="2">
        <f>100*Table1[[#This Row],[PropertyTaxPerIncome]]/Table1[[#This Row],[Median household income]]</f>
        <v>4.7666891609910111</v>
      </c>
      <c r="AD124" s="9"/>
      <c r="AE124" s="9"/>
    </row>
    <row r="125" spans="1:31" x14ac:dyDescent="0.45">
      <c r="A125">
        <v>124</v>
      </c>
      <c r="B125">
        <v>900967610</v>
      </c>
      <c r="C125">
        <v>7107</v>
      </c>
      <c r="D125" s="1">
        <v>6119</v>
      </c>
      <c r="E125" s="1">
        <f>100-(Table1[[#This Row],[Census Households]]/Table1[[#This Row],[Houses]]*100)</f>
        <v>13.901786970592383</v>
      </c>
      <c r="F125" s="1">
        <v>76991</v>
      </c>
      <c r="G125" s="1">
        <v>11137</v>
      </c>
      <c r="H125" s="1">
        <v>881053530</v>
      </c>
      <c r="I125" s="1">
        <v>17323950</v>
      </c>
      <c r="J125" s="1">
        <f>Table1[[#This Row],[Apartment]]+Table1[[#This Row],[Residential]]</f>
        <v>898377480</v>
      </c>
      <c r="K125" s="1">
        <f>IF(Table1[[#This Row],[Town]]="Hartford",((Table1[[#This Row],[Apartment]]*0.7)+(Table1[[#This Row],[Residential]]*0.32)),((Table1[[#This Row],[Apartment]]*0.7)+(Table1[[#This Row],[Residential]]*0.7)))</f>
        <v>628864236</v>
      </c>
      <c r="L125" s="1">
        <v>1221082520</v>
      </c>
      <c r="M125">
        <v>36</v>
      </c>
      <c r="N125" s="1">
        <f>Table1[[#This Row],[APTandRES]]/Table1[[#This Row],[Houses]]</f>
        <v>126407.4124102997</v>
      </c>
      <c r="O125" s="1">
        <f>Table1[[#This Row],[Assessed_APTandRES]]*Table1[[#This Row],[FY 2017 Mill Rate]]/1000/Table1[[#This Row],[Houses]]</f>
        <v>3185.4667927395526</v>
      </c>
      <c r="P125" s="1">
        <v>877326300</v>
      </c>
      <c r="Q125" s="1">
        <v>1253323285.71</v>
      </c>
      <c r="R125" s="1">
        <v>16213960</v>
      </c>
      <c r="S125" s="1">
        <v>23162800</v>
      </c>
      <c r="T125" t="s">
        <v>130</v>
      </c>
      <c r="U125" s="1">
        <f>Table1[[#This Row],[Res Net 2015]]+Table1[[#This Row],[Apt Net 2015]]</f>
        <v>893540260</v>
      </c>
      <c r="V125" s="1">
        <f>Table1[[#This Row],[Apt Eqized 2015]]+Table1[[#This Row],[Res Eqized 2015]]</f>
        <v>1276486085.71</v>
      </c>
      <c r="W125" s="6">
        <f>Table1[[#This Row],[Res + Apt Net 2015]]/Table1[[#This Row],[Res + APT Eqized 2015]]</f>
        <v>0.70000000000235019</v>
      </c>
      <c r="X125" s="1">
        <f>VLOOKUP(Table1[[#This Row],[Town]],[1]Sheet1!$A$2:$B$170,2,FALSE)</f>
        <v>231600</v>
      </c>
      <c r="Y125" s="1">
        <f>Table1[[#This Row],[Res + Apt Ratio]]*Table1[[#This Row],[Zillow House Value Index]]</f>
        <v>162120.0000005443</v>
      </c>
      <c r="Z125" s="1">
        <v>34.04</v>
      </c>
      <c r="AA125" s="1">
        <f>Table1[[#This Row],[Zillow Net]]*Table1[[#This Row],[FY 2015 Millrate]]/1000</f>
        <v>5518.5648000185274</v>
      </c>
      <c r="AB125" s="5">
        <f>100*Table1[[#This Row],[Median Propert Tax]]/Table1[[#This Row],[Median household income]]</f>
        <v>7.1678050681489101</v>
      </c>
      <c r="AC125" s="2">
        <f>100*Table1[[#This Row],[PropertyTaxPerIncome]]/Table1[[#This Row],[Median household income]]</f>
        <v>4.1374534591569825</v>
      </c>
      <c r="AD125" s="9">
        <f>Table1[[#This Row],[TaxperIncomeZillow]]-Table1[[#This Row],[TaxPerIncome]]</f>
        <v>3.0303516089919276</v>
      </c>
      <c r="AE125" s="9"/>
    </row>
    <row r="126" spans="1:31" x14ac:dyDescent="0.45">
      <c r="A126">
        <v>125</v>
      </c>
      <c r="B126">
        <v>900567960</v>
      </c>
      <c r="C126">
        <v>1774</v>
      </c>
      <c r="D126" s="1">
        <v>1249</v>
      </c>
      <c r="E126" s="1">
        <f>100-(Table1[[#This Row],[Census Households]]/Table1[[#This Row],[Houses]]*100)</f>
        <v>29.594137542277338</v>
      </c>
      <c r="F126" s="1">
        <v>74625</v>
      </c>
      <c r="G126" s="1">
        <v>11666</v>
      </c>
      <c r="H126" s="1">
        <v>610995270</v>
      </c>
      <c r="I126" s="1">
        <v>0</v>
      </c>
      <c r="J126" s="1">
        <f>Table1[[#This Row],[Apartment]]+Table1[[#This Row],[Residential]]</f>
        <v>610995270</v>
      </c>
      <c r="K126" s="1">
        <f>IF(Table1[[#This Row],[Town]]="Hartford",((Table1[[#This Row],[Apartment]]*0.7)+(Table1[[#This Row],[Residential]]*0.32)),((Table1[[#This Row],[Apartment]]*0.7)+(Table1[[#This Row],[Residential]]*0.7)))</f>
        <v>427696689</v>
      </c>
      <c r="L126" s="1">
        <v>742904228</v>
      </c>
      <c r="M126">
        <v>14</v>
      </c>
      <c r="N126" s="1">
        <f>Table1[[#This Row],[APTandRES]]/Table1[[#This Row],[Houses]]</f>
        <v>344416.72491544532</v>
      </c>
      <c r="O126" s="1">
        <f>Table1[[#This Row],[Assessed_APTandRES]]*Table1[[#This Row],[FY 2017 Mill Rate]]/1000/Table1[[#This Row],[Houses]]</f>
        <v>3375.2839041713642</v>
      </c>
      <c r="P126" s="1">
        <v>602426200</v>
      </c>
      <c r="Q126" s="1">
        <v>856327221.03999996</v>
      </c>
      <c r="R126" s="1">
        <v>0</v>
      </c>
      <c r="S126" s="1">
        <v>0</v>
      </c>
      <c r="T126" t="s">
        <v>131</v>
      </c>
      <c r="U126" s="1">
        <f>Table1[[#This Row],[Res Net 2015]]+Table1[[#This Row],[Apt Net 2015]]</f>
        <v>602426200</v>
      </c>
      <c r="V126" s="1">
        <f>Table1[[#This Row],[Apt Eqized 2015]]+Table1[[#This Row],[Res Eqized 2015]]</f>
        <v>856327221.03999996</v>
      </c>
      <c r="W126" s="6">
        <f>Table1[[#This Row],[Res + Apt Net 2015]]/Table1[[#This Row],[Res + APT Eqized 2015]]</f>
        <v>0.70349999999808488</v>
      </c>
      <c r="X126" s="1">
        <f>VLOOKUP(Table1[[#This Row],[Town]],[1]Sheet1!$A$2:$B$170,2,FALSE)</f>
        <v>389300</v>
      </c>
      <c r="Y126" s="1">
        <f>Table1[[#This Row],[Res + Apt Ratio]]*Table1[[#This Row],[Zillow House Value Index]]</f>
        <v>273872.54999925446</v>
      </c>
      <c r="Z126" s="1">
        <v>13.25</v>
      </c>
      <c r="AA126" s="1">
        <f>Table1[[#This Row],[Zillow Net]]*Table1[[#This Row],[FY 2015 Millrate]]/1000</f>
        <v>3628.8112874901217</v>
      </c>
      <c r="AB126" s="5">
        <f>100*Table1[[#This Row],[Median Propert Tax]]/Table1[[#This Row],[Median household income]]</f>
        <v>4.8627286934541001</v>
      </c>
      <c r="AC126" s="2">
        <f>100*Table1[[#This Row],[PropertyTaxPerIncome]]/Table1[[#This Row],[Median household income]]</f>
        <v>4.522993506427289</v>
      </c>
      <c r="AD126" s="9">
        <f>Table1[[#This Row],[TaxperIncomeZillow]]-Table1[[#This Row],[TaxPerIncome]]</f>
        <v>0.33973518702681105</v>
      </c>
      <c r="AE126" s="9"/>
    </row>
    <row r="127" spans="1:31" x14ac:dyDescent="0.45">
      <c r="A127">
        <v>126</v>
      </c>
      <c r="B127">
        <v>900168170</v>
      </c>
      <c r="C127">
        <v>16862</v>
      </c>
      <c r="D127" s="1">
        <v>15392</v>
      </c>
      <c r="E127" s="1">
        <f>100-(Table1[[#This Row],[Census Households]]/Table1[[#This Row],[Houses]]*100)</f>
        <v>8.7178270667773745</v>
      </c>
      <c r="F127" s="1">
        <v>86870</v>
      </c>
      <c r="G127" s="1">
        <v>2822</v>
      </c>
      <c r="H127" s="1">
        <v>2989362270</v>
      </c>
      <c r="I127" s="1">
        <v>72191300</v>
      </c>
      <c r="J127" s="1">
        <f>Table1[[#This Row],[Apartment]]+Table1[[#This Row],[Residential]]</f>
        <v>3061553570</v>
      </c>
      <c r="K127" s="1">
        <f>IF(Table1[[#This Row],[Town]]="Hartford",((Table1[[#This Row],[Apartment]]*0.7)+(Table1[[#This Row],[Residential]]*0.32)),((Table1[[#This Row],[Apartment]]*0.7)+(Table1[[#This Row],[Residential]]*0.7)))</f>
        <v>2143087498.9999998</v>
      </c>
      <c r="L127" s="1">
        <v>4704529106</v>
      </c>
      <c r="M127">
        <v>22</v>
      </c>
      <c r="N127" s="1">
        <f>Table1[[#This Row],[APTandRES]]/Table1[[#This Row],[Houses]]</f>
        <v>181565.26924445498</v>
      </c>
      <c r="O127" s="1">
        <f>Table1[[#This Row],[Assessed_APTandRES]]*Table1[[#This Row],[FY 2017 Mill Rate]]/1000/Table1[[#This Row],[Houses]]</f>
        <v>2796.1051463646063</v>
      </c>
      <c r="P127" s="1">
        <v>2985086290</v>
      </c>
      <c r="Q127" s="1">
        <v>4496966390.4799995</v>
      </c>
      <c r="R127" s="1">
        <v>56485480</v>
      </c>
      <c r="S127" s="1">
        <v>84978907.780000001</v>
      </c>
      <c r="T127" t="s">
        <v>132</v>
      </c>
      <c r="U127" s="1">
        <f>Table1[[#This Row],[Res Net 2015]]+Table1[[#This Row],[Apt Net 2015]]</f>
        <v>3041571770</v>
      </c>
      <c r="V127" s="1">
        <f>Table1[[#This Row],[Apt Eqized 2015]]+Table1[[#This Row],[Res Eqized 2015]]</f>
        <v>4581945298.2599993</v>
      </c>
      <c r="W127" s="6">
        <f>Table1[[#This Row],[Res + Apt Net 2015]]/Table1[[#This Row],[Res + APT Eqized 2015]]</f>
        <v>0.66381669182193015</v>
      </c>
      <c r="X127" s="1">
        <f>VLOOKUP(Table1[[#This Row],[Town]],[1]Sheet1!$A$2:$B$170,2,FALSE)</f>
        <v>301200</v>
      </c>
      <c r="Y127" s="1">
        <f>Table1[[#This Row],[Res + Apt Ratio]]*Table1[[#This Row],[Zillow House Value Index]]</f>
        <v>199941.58757676536</v>
      </c>
      <c r="Z127" s="1">
        <v>22.31</v>
      </c>
      <c r="AA127" s="1">
        <f>Table1[[#This Row],[Zillow Net]]*Table1[[#This Row],[FY 2015 Millrate]]/1000</f>
        <v>4460.696818837635</v>
      </c>
      <c r="AB127" s="5">
        <f>100*Table1[[#This Row],[Median Propert Tax]]/Table1[[#This Row],[Median household income]]</f>
        <v>5.1349105776880801</v>
      </c>
      <c r="AC127" s="2">
        <f>100*Table1[[#This Row],[PropertyTaxPerIncome]]/Table1[[#This Row],[Median household income]]</f>
        <v>3.2187235482498058</v>
      </c>
      <c r="AD127" s="9">
        <f>Table1[[#This Row],[TaxperIncomeZillow]]-Table1[[#This Row],[TaxPerIncome]]</f>
        <v>1.9161870294382743</v>
      </c>
      <c r="AE127" s="9"/>
    </row>
    <row r="128" spans="1:31" x14ac:dyDescent="0.45">
      <c r="A128">
        <v>127</v>
      </c>
      <c r="B128">
        <v>900168310</v>
      </c>
      <c r="C128">
        <v>1849</v>
      </c>
      <c r="D128" s="1">
        <v>1427</v>
      </c>
      <c r="E128" s="1">
        <f>100-(Table1[[#This Row],[Census Households]]/Table1[[#This Row],[Houses]]*100)</f>
        <v>22.823147647376956</v>
      </c>
      <c r="F128" s="1">
        <v>108398</v>
      </c>
      <c r="G128" s="1">
        <v>10899</v>
      </c>
      <c r="H128" s="1">
        <v>630265608</v>
      </c>
      <c r="I128" s="1">
        <v>1546400</v>
      </c>
      <c r="J128" s="1">
        <f>Table1[[#This Row],[Apartment]]+Table1[[#This Row],[Residential]]</f>
        <v>631812008</v>
      </c>
      <c r="K128" s="1">
        <f>IF(Table1[[#This Row],[Town]]="Hartford",((Table1[[#This Row],[Apartment]]*0.7)+(Table1[[#This Row],[Residential]]*0.32)),((Table1[[#This Row],[Apartment]]*0.7)+(Table1[[#This Row],[Residential]]*0.7)))</f>
        <v>442268405.59999996</v>
      </c>
      <c r="L128" s="1">
        <v>684625928</v>
      </c>
      <c r="M128">
        <v>20</v>
      </c>
      <c r="N128" s="1">
        <f>Table1[[#This Row],[APTandRES]]/Table1[[#This Row],[Houses]]</f>
        <v>341704.70957274199</v>
      </c>
      <c r="O128" s="1">
        <f>Table1[[#This Row],[Assessed_APTandRES]]*Table1[[#This Row],[FY 2017 Mill Rate]]/1000/Table1[[#This Row],[Houses]]</f>
        <v>4783.8659340183885</v>
      </c>
      <c r="P128" s="1">
        <v>622021147</v>
      </c>
      <c r="Q128" s="1">
        <v>928666985.66999996</v>
      </c>
      <c r="R128" s="1">
        <v>1649700</v>
      </c>
      <c r="S128" s="1">
        <v>2424959.58</v>
      </c>
      <c r="T128" t="s">
        <v>133</v>
      </c>
      <c r="U128" s="1">
        <f>Table1[[#This Row],[Res Net 2015]]+Table1[[#This Row],[Apt Net 2015]]</f>
        <v>623670847</v>
      </c>
      <c r="V128" s="1">
        <f>Table1[[#This Row],[Apt Eqized 2015]]+Table1[[#This Row],[Res Eqized 2015]]</f>
        <v>931091945.25</v>
      </c>
      <c r="W128" s="6">
        <f>Table1[[#This Row],[Res + Apt Net 2015]]/Table1[[#This Row],[Res + APT Eqized 2015]]</f>
        <v>0.66982734646312847</v>
      </c>
      <c r="X128" s="1">
        <f>VLOOKUP(Table1[[#This Row],[Town]],[1]Sheet1!$A$2:$B$170,2,FALSE)</f>
        <v>431900</v>
      </c>
      <c r="Y128" s="1">
        <f>Table1[[#This Row],[Res + Apt Ratio]]*Table1[[#This Row],[Zillow House Value Index]]</f>
        <v>289298.43093742518</v>
      </c>
      <c r="Z128" s="1">
        <v>19.84</v>
      </c>
      <c r="AA128" s="1">
        <f>Table1[[#This Row],[Zillow Net]]*Table1[[#This Row],[FY 2015 Millrate]]/1000</f>
        <v>5739.6808697985152</v>
      </c>
      <c r="AB128" s="5">
        <f>100*Table1[[#This Row],[Median Propert Tax]]/Table1[[#This Row],[Median household income]]</f>
        <v>5.2950062453168094</v>
      </c>
      <c r="AC128" s="2">
        <f>100*Table1[[#This Row],[PropertyTaxPerIncome]]/Table1[[#This Row],[Median household income]]</f>
        <v>4.4132418808634739</v>
      </c>
      <c r="AD128" s="9">
        <f>Table1[[#This Row],[TaxperIncomeZillow]]-Table1[[#This Row],[TaxPerIncome]]</f>
        <v>0.8817643644533355</v>
      </c>
      <c r="AE128" s="9"/>
    </row>
    <row r="129" spans="1:31" x14ac:dyDescent="0.45">
      <c r="A129">
        <v>128</v>
      </c>
      <c r="B129">
        <v>900368940</v>
      </c>
      <c r="C129">
        <v>9849</v>
      </c>
      <c r="D129" s="1">
        <v>8805</v>
      </c>
      <c r="E129" s="1">
        <f>100-(Table1[[#This Row],[Census Households]]/Table1[[#This Row],[Houses]]*100)</f>
        <v>10.600060919890339</v>
      </c>
      <c r="F129" s="1">
        <v>113355</v>
      </c>
      <c r="G129" s="1">
        <v>7426</v>
      </c>
      <c r="H129" s="1">
        <v>1695614460</v>
      </c>
      <c r="I129" s="1">
        <v>57598000</v>
      </c>
      <c r="J129" s="1">
        <f>Table1[[#This Row],[Apartment]]+Table1[[#This Row],[Residential]]</f>
        <v>1753212460</v>
      </c>
      <c r="K129" s="1">
        <f>IF(Table1[[#This Row],[Town]]="Hartford",((Table1[[#This Row],[Apartment]]*0.7)+(Table1[[#This Row],[Residential]]*0.32)),((Table1[[#This Row],[Apartment]]*0.7)+(Table1[[#This Row],[Residential]]*0.7)))</f>
        <v>1227248722</v>
      </c>
      <c r="L129" s="1">
        <v>2289305439</v>
      </c>
      <c r="M129">
        <v>37</v>
      </c>
      <c r="N129" s="1">
        <f>Table1[[#This Row],[APTandRES]]/Table1[[#This Row],[Houses]]</f>
        <v>178009.18468880089</v>
      </c>
      <c r="O129" s="1">
        <f>Table1[[#This Row],[Assessed_APTandRES]]*Table1[[#This Row],[FY 2017 Mill Rate]]/1000/Table1[[#This Row],[Houses]]</f>
        <v>4610.4378834399431</v>
      </c>
      <c r="P129" s="1">
        <v>1689142337</v>
      </c>
      <c r="Q129" s="1">
        <v>2686295065.1999998</v>
      </c>
      <c r="R129" s="1">
        <v>42867220</v>
      </c>
      <c r="S129" s="1">
        <v>68173059.799999997</v>
      </c>
      <c r="T129" t="s">
        <v>134</v>
      </c>
      <c r="U129" s="1">
        <f>Table1[[#This Row],[Res Net 2015]]+Table1[[#This Row],[Apt Net 2015]]</f>
        <v>1732009557</v>
      </c>
      <c r="V129" s="1">
        <f>Table1[[#This Row],[Apt Eqized 2015]]+Table1[[#This Row],[Res Eqized 2015]]</f>
        <v>2754468125</v>
      </c>
      <c r="W129" s="6">
        <f>Table1[[#This Row],[Res + Apt Net 2015]]/Table1[[#This Row],[Res + APT Eqized 2015]]</f>
        <v>0.62880000000000003</v>
      </c>
      <c r="X129" s="1">
        <f>VLOOKUP(Table1[[#This Row],[Town]],[1]Sheet1!$A$2:$B$170,2,FALSE)</f>
        <v>307500</v>
      </c>
      <c r="Y129" s="1">
        <f>Table1[[#This Row],[Res + Apt Ratio]]*Table1[[#This Row],[Zillow House Value Index]]</f>
        <v>193356</v>
      </c>
      <c r="Z129" s="1">
        <v>37.14</v>
      </c>
      <c r="AA129" s="1">
        <f>Table1[[#This Row],[Zillow Net]]*Table1[[#This Row],[FY 2015 Millrate]]/1000</f>
        <v>7181.2418399999997</v>
      </c>
      <c r="AB129" s="5">
        <f>100*Table1[[#This Row],[Median Propert Tax]]/Table1[[#This Row],[Median household income]]</f>
        <v>6.335178721714966</v>
      </c>
      <c r="AC129" s="2">
        <f>100*Table1[[#This Row],[PropertyTaxPerIncome]]/Table1[[#This Row],[Median household income]]</f>
        <v>4.0672558629437985</v>
      </c>
      <c r="AD129" s="9">
        <f>Table1[[#This Row],[TaxperIncomeZillow]]-Table1[[#This Row],[TaxPerIncome]]</f>
        <v>2.2679228587711675</v>
      </c>
      <c r="AE129" s="9"/>
    </row>
    <row r="130" spans="1:31" x14ac:dyDescent="0.45">
      <c r="A130">
        <v>129</v>
      </c>
      <c r="B130">
        <v>901369220</v>
      </c>
      <c r="C130">
        <v>3611</v>
      </c>
      <c r="D130" s="1">
        <v>3378</v>
      </c>
      <c r="E130" s="1">
        <f>100-(Table1[[#This Row],[Census Households]]/Table1[[#This Row],[Houses]]*100)</f>
        <v>6.4525062309609496</v>
      </c>
      <c r="F130" s="1">
        <v>95605</v>
      </c>
      <c r="G130" s="1">
        <v>5624</v>
      </c>
      <c r="H130" s="1">
        <v>664582010</v>
      </c>
      <c r="I130" s="1">
        <v>1093600</v>
      </c>
      <c r="J130" s="1">
        <f>Table1[[#This Row],[Apartment]]+Table1[[#This Row],[Residential]]</f>
        <v>665675610</v>
      </c>
      <c r="K130" s="1">
        <f>IF(Table1[[#This Row],[Town]]="Hartford",((Table1[[#This Row],[Apartment]]*0.7)+(Table1[[#This Row],[Residential]]*0.32)),((Table1[[#This Row],[Apartment]]*0.7)+(Table1[[#This Row],[Residential]]*0.7)))</f>
        <v>465972927</v>
      </c>
      <c r="L130" s="1">
        <v>854878970</v>
      </c>
      <c r="M130">
        <v>24</v>
      </c>
      <c r="N130" s="1">
        <f>Table1[[#This Row],[APTandRES]]/Table1[[#This Row],[Houses]]</f>
        <v>184346.61035724176</v>
      </c>
      <c r="O130" s="1">
        <f>Table1[[#This Row],[Assessed_APTandRES]]*Table1[[#This Row],[FY 2017 Mill Rate]]/1000/Table1[[#This Row],[Houses]]</f>
        <v>3097.0230540016614</v>
      </c>
      <c r="P130" s="1">
        <v>658152110</v>
      </c>
      <c r="Q130" s="1">
        <v>940217300</v>
      </c>
      <c r="R130" s="1">
        <v>1214200</v>
      </c>
      <c r="S130" s="1">
        <v>1734571.43</v>
      </c>
      <c r="T130" t="s">
        <v>135</v>
      </c>
      <c r="U130" s="1">
        <f>Table1[[#This Row],[Res Net 2015]]+Table1[[#This Row],[Apt Net 2015]]</f>
        <v>659366310</v>
      </c>
      <c r="V130" s="1">
        <f>Table1[[#This Row],[Apt Eqized 2015]]+Table1[[#This Row],[Res Eqized 2015]]</f>
        <v>941951871.42999995</v>
      </c>
      <c r="W130" s="6">
        <f>Table1[[#This Row],[Res + Apt Net 2015]]/Table1[[#This Row],[Res + APT Eqized 2015]]</f>
        <v>0.69999999999893836</v>
      </c>
      <c r="X130" s="1">
        <f>VLOOKUP(Table1[[#This Row],[Town]],[1]Sheet1!$A$2:$B$170,2,FALSE)</f>
        <v>271500</v>
      </c>
      <c r="Y130" s="1">
        <f>Table1[[#This Row],[Res + Apt Ratio]]*Table1[[#This Row],[Zillow House Value Index]]</f>
        <v>190049.99999971176</v>
      </c>
      <c r="Z130" s="1">
        <v>23.37</v>
      </c>
      <c r="AA130" s="1">
        <f>Table1[[#This Row],[Zillow Net]]*Table1[[#This Row],[FY 2015 Millrate]]/1000</f>
        <v>4441.4684999932633</v>
      </c>
      <c r="AB130" s="5">
        <f>100*Table1[[#This Row],[Median Propert Tax]]/Table1[[#This Row],[Median household income]]</f>
        <v>4.6456445792513605</v>
      </c>
      <c r="AC130" s="2">
        <f>100*Table1[[#This Row],[PropertyTaxPerIncome]]/Table1[[#This Row],[Median household income]]</f>
        <v>3.2393944396230965</v>
      </c>
      <c r="AD130" s="9">
        <f>Table1[[#This Row],[TaxperIncomeZillow]]-Table1[[#This Row],[TaxPerIncome]]</f>
        <v>1.4062501396282641</v>
      </c>
      <c r="AE130" s="9"/>
    </row>
    <row r="131" spans="1:31" x14ac:dyDescent="0.45">
      <c r="A131">
        <v>130</v>
      </c>
      <c r="B131">
        <v>900371390</v>
      </c>
      <c r="C131">
        <v>10486</v>
      </c>
      <c r="D131" s="1">
        <v>9602</v>
      </c>
      <c r="E131" s="1">
        <f>100-(Table1[[#This Row],[Census Households]]/Table1[[#This Row],[Houses]]*100)</f>
        <v>8.430288003051686</v>
      </c>
      <c r="F131" s="1">
        <v>97389</v>
      </c>
      <c r="G131" s="1">
        <v>7449</v>
      </c>
      <c r="H131" s="1">
        <v>1657460924</v>
      </c>
      <c r="I131" s="1">
        <v>19429500</v>
      </c>
      <c r="J131" s="1">
        <f>Table1[[#This Row],[Apartment]]+Table1[[#This Row],[Residential]]</f>
        <v>1676890424</v>
      </c>
      <c r="K131" s="1">
        <f>IF(Table1[[#This Row],[Town]]="Hartford",((Table1[[#This Row],[Apartment]]*0.7)+(Table1[[#This Row],[Residential]]*0.32)),((Table1[[#This Row],[Apartment]]*0.7)+(Table1[[#This Row],[Residential]]*0.7)))</f>
        <v>1173823296.8</v>
      </c>
      <c r="L131" s="1">
        <v>2705220109</v>
      </c>
      <c r="M131">
        <v>37</v>
      </c>
      <c r="N131" s="1">
        <f>Table1[[#This Row],[APTandRES]]/Table1[[#This Row],[Houses]]</f>
        <v>159917.07266831966</v>
      </c>
      <c r="O131" s="1">
        <f>Table1[[#This Row],[Assessed_APTandRES]]*Table1[[#This Row],[FY 2017 Mill Rate]]/1000/Table1[[#This Row],[Houses]]</f>
        <v>4141.8521821094791</v>
      </c>
      <c r="P131" s="1">
        <v>1648926104</v>
      </c>
      <c r="Q131" s="1">
        <v>2445026844.5999999</v>
      </c>
      <c r="R131" s="1">
        <v>0</v>
      </c>
      <c r="S131" s="1">
        <v>0</v>
      </c>
      <c r="T131" t="s">
        <v>136</v>
      </c>
      <c r="U131" s="1">
        <f>Table1[[#This Row],[Res Net 2015]]+Table1[[#This Row],[Apt Net 2015]]</f>
        <v>1648926104</v>
      </c>
      <c r="V131" s="1">
        <f>Table1[[#This Row],[Apt Eqized 2015]]+Table1[[#This Row],[Res Eqized 2015]]</f>
        <v>2445026844.5999999</v>
      </c>
      <c r="W131" s="6">
        <f>Table1[[#This Row],[Res + Apt Net 2015]]/Table1[[#This Row],[Res + APT Eqized 2015]]</f>
        <v>0.67440000000071987</v>
      </c>
      <c r="X131" s="1">
        <f>VLOOKUP(Table1[[#This Row],[Town]],[1]Sheet1!$A$2:$B$170,2,FALSE)</f>
        <v>239400</v>
      </c>
      <c r="Y131" s="1">
        <f>Table1[[#This Row],[Res + Apt Ratio]]*Table1[[#This Row],[Zillow House Value Index]]</f>
        <v>161451.36000017234</v>
      </c>
      <c r="Z131" s="1">
        <v>35.51</v>
      </c>
      <c r="AA131" s="1">
        <f>Table1[[#This Row],[Zillow Net]]*Table1[[#This Row],[FY 2015 Millrate]]/1000</f>
        <v>5733.137793606119</v>
      </c>
      <c r="AB131" s="5">
        <f>100*Table1[[#This Row],[Median Propert Tax]]/Table1[[#This Row],[Median household income]]</f>
        <v>5.8868432714229728</v>
      </c>
      <c r="AC131" s="2">
        <f>100*Table1[[#This Row],[PropertyTaxPerIncome]]/Table1[[#This Row],[Median household income]]</f>
        <v>4.2528952778131819</v>
      </c>
      <c r="AD131" s="9">
        <f>Table1[[#This Row],[TaxperIncomeZillow]]-Table1[[#This Row],[TaxPerIncome]]</f>
        <v>1.6339479936097909</v>
      </c>
      <c r="AE131" s="9"/>
    </row>
    <row r="132" spans="1:31" x14ac:dyDescent="0.45">
      <c r="A132">
        <v>131</v>
      </c>
      <c r="B132">
        <v>900969640</v>
      </c>
      <c r="C132">
        <v>9168</v>
      </c>
      <c r="D132" s="1">
        <v>7669</v>
      </c>
      <c r="E132" s="1">
        <f>100-(Table1[[#This Row],[Census Households]]/Table1[[#This Row],[Houses]]*100)</f>
        <v>16.350349040139605</v>
      </c>
      <c r="F132" s="1">
        <v>84058</v>
      </c>
      <c r="G132" s="1">
        <v>5079</v>
      </c>
      <c r="H132" s="1">
        <v>1522113460</v>
      </c>
      <c r="I132" s="1">
        <v>22439320</v>
      </c>
      <c r="J132" s="1">
        <f>Table1[[#This Row],[Apartment]]+Table1[[#This Row],[Residential]]</f>
        <v>1544552780</v>
      </c>
      <c r="K132" s="1">
        <f>IF(Table1[[#This Row],[Town]]="Hartford",((Table1[[#This Row],[Apartment]]*0.7)+(Table1[[#This Row],[Residential]]*0.32)),((Table1[[#This Row],[Apartment]]*0.7)+(Table1[[#This Row],[Residential]]*0.7)))</f>
        <v>1081186945.9999998</v>
      </c>
      <c r="L132" s="1">
        <v>2131359443</v>
      </c>
      <c r="M132">
        <v>29</v>
      </c>
      <c r="N132" s="1">
        <f>Table1[[#This Row],[APTandRES]]/Table1[[#This Row],[Houses]]</f>
        <v>168472.16186736475</v>
      </c>
      <c r="O132" s="1">
        <f>Table1[[#This Row],[Assessed_APTandRES]]*Table1[[#This Row],[FY 2017 Mill Rate]]/1000/Table1[[#This Row],[Houses]]</f>
        <v>3419.9848859075037</v>
      </c>
      <c r="P132" s="1">
        <v>1511387804</v>
      </c>
      <c r="Q132" s="1">
        <v>2297291083.75</v>
      </c>
      <c r="R132" s="1">
        <v>22439320</v>
      </c>
      <c r="S132" s="1">
        <v>33957808.719999999</v>
      </c>
      <c r="T132" t="s">
        <v>137</v>
      </c>
      <c r="U132" s="1">
        <f>Table1[[#This Row],[Res Net 2015]]+Table1[[#This Row],[Apt Net 2015]]</f>
        <v>1533827124</v>
      </c>
      <c r="V132" s="1">
        <f>Table1[[#This Row],[Apt Eqized 2015]]+Table1[[#This Row],[Res Eqized 2015]]</f>
        <v>2331248892.4699998</v>
      </c>
      <c r="W132" s="6">
        <f>Table1[[#This Row],[Res + Apt Net 2015]]/Table1[[#This Row],[Res + APT Eqized 2015]]</f>
        <v>0.65794224244108179</v>
      </c>
      <c r="X132" s="1">
        <f>VLOOKUP(Table1[[#This Row],[Town]],[1]Sheet1!$A$2:$B$170,2,FALSE)</f>
        <v>260400</v>
      </c>
      <c r="Y132" s="1">
        <f>Table1[[#This Row],[Res + Apt Ratio]]*Table1[[#This Row],[Zillow House Value Index]]</f>
        <v>171328.15993165769</v>
      </c>
      <c r="Z132" s="1">
        <v>27.6</v>
      </c>
      <c r="AA132" s="1">
        <f>Table1[[#This Row],[Zillow Net]]*Table1[[#This Row],[FY 2015 Millrate]]/1000</f>
        <v>4728.6572141137522</v>
      </c>
      <c r="AB132" s="5">
        <f>100*Table1[[#This Row],[Median Propert Tax]]/Table1[[#This Row],[Median household income]]</f>
        <v>5.6254695735251277</v>
      </c>
      <c r="AC132" s="2">
        <f>100*Table1[[#This Row],[PropertyTaxPerIncome]]/Table1[[#This Row],[Median household income]]</f>
        <v>4.0686013061308905</v>
      </c>
      <c r="AD132" s="9">
        <f>Table1[[#This Row],[TaxperIncomeZillow]]-Table1[[#This Row],[TaxPerIncome]]</f>
        <v>1.5568682673942371</v>
      </c>
      <c r="AE132" s="9"/>
    </row>
    <row r="133" spans="1:31" x14ac:dyDescent="0.45">
      <c r="A133">
        <v>132</v>
      </c>
      <c r="B133">
        <v>900370550</v>
      </c>
      <c r="C133">
        <v>17925</v>
      </c>
      <c r="D133" s="1">
        <v>17082</v>
      </c>
      <c r="E133" s="1">
        <f>100-(Table1[[#This Row],[Census Households]]/Table1[[#This Row],[Houses]]*100)</f>
        <v>4.7029288702928937</v>
      </c>
      <c r="F133" s="1">
        <v>82704</v>
      </c>
      <c r="G133" s="1">
        <v>5451</v>
      </c>
      <c r="H133" s="1">
        <v>2794169891</v>
      </c>
      <c r="I133" s="1">
        <v>39227920</v>
      </c>
      <c r="J133" s="1">
        <f>Table1[[#This Row],[Apartment]]+Table1[[#This Row],[Residential]]</f>
        <v>2833397811</v>
      </c>
      <c r="K133" s="1">
        <f>IF(Table1[[#This Row],[Town]]="Hartford",((Table1[[#This Row],[Apartment]]*0.7)+(Table1[[#This Row],[Residential]]*0.32)),((Table1[[#This Row],[Apartment]]*0.7)+(Table1[[#This Row],[Residential]]*0.7)))</f>
        <v>1983378467.6999998</v>
      </c>
      <c r="L133" s="1">
        <v>4020281547</v>
      </c>
      <c r="M133">
        <v>30</v>
      </c>
      <c r="N133" s="1">
        <f>Table1[[#This Row],[APTandRES]]/Table1[[#This Row],[Houses]]</f>
        <v>158069.6128870293</v>
      </c>
      <c r="O133" s="1">
        <f>Table1[[#This Row],[Assessed_APTandRES]]*Table1[[#This Row],[FY 2017 Mill Rate]]/1000/Table1[[#This Row],[Houses]]</f>
        <v>3319.4618706276146</v>
      </c>
      <c r="P133" s="1">
        <v>2754689811</v>
      </c>
      <c r="Q133" s="1">
        <v>3935271158.5700002</v>
      </c>
      <c r="R133" s="1">
        <v>39464900</v>
      </c>
      <c r="S133" s="1">
        <v>56378428.57</v>
      </c>
      <c r="T133" t="s">
        <v>138</v>
      </c>
      <c r="U133" s="1">
        <f>Table1[[#This Row],[Res Net 2015]]+Table1[[#This Row],[Apt Net 2015]]</f>
        <v>2794154711</v>
      </c>
      <c r="V133" s="1">
        <f>Table1[[#This Row],[Apt Eqized 2015]]+Table1[[#This Row],[Res Eqized 2015]]</f>
        <v>3991649587.1400003</v>
      </c>
      <c r="W133" s="6">
        <f>Table1[[#This Row],[Res + Apt Net 2015]]/Table1[[#This Row],[Res + APT Eqized 2015]]</f>
        <v>0.700000000000501</v>
      </c>
      <c r="X133" s="1">
        <f>VLOOKUP(Table1[[#This Row],[Town]],[1]Sheet1!$A$2:$B$170,2,FALSE)</f>
        <v>254400</v>
      </c>
      <c r="Y133" s="1">
        <f>Table1[[#This Row],[Res + Apt Ratio]]*Table1[[#This Row],[Zillow House Value Index]]</f>
        <v>178080.00000012745</v>
      </c>
      <c r="Z133" s="1">
        <v>28.36</v>
      </c>
      <c r="AA133" s="1">
        <f>Table1[[#This Row],[Zillow Net]]*Table1[[#This Row],[FY 2015 Millrate]]/1000</f>
        <v>5050.3488000036141</v>
      </c>
      <c r="AB133" s="5">
        <f>100*Table1[[#This Row],[Median Propert Tax]]/Table1[[#This Row],[Median household income]]</f>
        <v>6.1065351131790653</v>
      </c>
      <c r="AC133" s="2">
        <f>100*Table1[[#This Row],[PropertyTaxPerIncome]]/Table1[[#This Row],[Median household income]]</f>
        <v>4.0136654462028618</v>
      </c>
      <c r="AD133" s="9">
        <f>Table1[[#This Row],[TaxperIncomeZillow]]-Table1[[#This Row],[TaxPerIncome]]</f>
        <v>2.0928696669762035</v>
      </c>
      <c r="AE133" s="9"/>
    </row>
    <row r="134" spans="1:31" x14ac:dyDescent="0.45">
      <c r="A134">
        <v>133</v>
      </c>
      <c r="B134">
        <v>901171670</v>
      </c>
      <c r="C134">
        <v>1257</v>
      </c>
      <c r="D134" s="1">
        <v>1209</v>
      </c>
      <c r="E134" s="1">
        <f>100-(Table1[[#This Row],[Census Households]]/Table1[[#This Row],[Houses]]*100)</f>
        <v>3.8186157517899773</v>
      </c>
      <c r="F134" s="1">
        <v>64063</v>
      </c>
      <c r="G134" s="1">
        <v>5750</v>
      </c>
      <c r="H134" s="1">
        <v>112067970</v>
      </c>
      <c r="I134" s="1">
        <v>1797390</v>
      </c>
      <c r="J134" s="1">
        <f>Table1[[#This Row],[Apartment]]+Table1[[#This Row],[Residential]]</f>
        <v>113865360</v>
      </c>
      <c r="K134" s="1">
        <f>IF(Table1[[#This Row],[Town]]="Hartford",((Table1[[#This Row],[Apartment]]*0.7)+(Table1[[#This Row],[Residential]]*0.32)),((Table1[[#This Row],[Apartment]]*0.7)+(Table1[[#This Row],[Residential]]*0.7)))</f>
        <v>79705752</v>
      </c>
      <c r="L134" s="1">
        <v>181508650</v>
      </c>
      <c r="M134">
        <v>32</v>
      </c>
      <c r="N134" s="1">
        <f>Table1[[#This Row],[APTandRES]]/Table1[[#This Row],[Houses]]</f>
        <v>90585.011933174217</v>
      </c>
      <c r="O134" s="1">
        <f>Table1[[#This Row],[Assessed_APTandRES]]*Table1[[#This Row],[FY 2017 Mill Rate]]/1000/Table1[[#This Row],[Houses]]</f>
        <v>2029.1042673031025</v>
      </c>
      <c r="P134" s="1">
        <v>111101190</v>
      </c>
      <c r="Q134" s="1">
        <v>164496875.93000001</v>
      </c>
      <c r="R134" s="1">
        <v>1797390</v>
      </c>
      <c r="S134" s="1">
        <v>2651017.7000000002</v>
      </c>
      <c r="T134" t="s">
        <v>139</v>
      </c>
      <c r="U134" s="1">
        <f>Table1[[#This Row],[Res Net 2015]]+Table1[[#This Row],[Apt Net 2015]]</f>
        <v>112898580</v>
      </c>
      <c r="V134" s="1">
        <f>Table1[[#This Row],[Apt Eqized 2015]]+Table1[[#This Row],[Res Eqized 2015]]</f>
        <v>167147893.63</v>
      </c>
      <c r="W134" s="6">
        <f>Table1[[#This Row],[Res + Apt Net 2015]]/Table1[[#This Row],[Res + APT Eqized 2015]]</f>
        <v>0.67544123678826162</v>
      </c>
      <c r="X134" s="1">
        <f>VLOOKUP(Table1[[#This Row],[Town]],[1]Sheet1!$A$2:$B$170,2,FALSE)</f>
        <v>206000</v>
      </c>
      <c r="Y134" s="1">
        <f>Table1[[#This Row],[Res + Apt Ratio]]*Table1[[#This Row],[Zillow House Value Index]]</f>
        <v>139140.89477838189</v>
      </c>
      <c r="Z134" s="1">
        <v>31</v>
      </c>
      <c r="AA134" s="1">
        <f>Table1[[#This Row],[Zillow Net]]*Table1[[#This Row],[FY 2015 Millrate]]/1000</f>
        <v>4313.3677381298385</v>
      </c>
      <c r="AB134" s="5">
        <f>100*Table1[[#This Row],[Median Propert Tax]]/Table1[[#This Row],[Median household income]]</f>
        <v>6.733009284813134</v>
      </c>
      <c r="AC134" s="2">
        <f>100*Table1[[#This Row],[PropertyTaxPerIncome]]/Table1[[#This Row],[Median household income]]</f>
        <v>3.1673575500727447</v>
      </c>
      <c r="AD134" s="9">
        <f>Table1[[#This Row],[TaxperIncomeZillow]]-Table1[[#This Row],[TaxPerIncome]]</f>
        <v>3.5656517347403893</v>
      </c>
      <c r="AE134" s="9"/>
    </row>
    <row r="135" spans="1:31" x14ac:dyDescent="0.45">
      <c r="A135">
        <v>134</v>
      </c>
      <c r="B135">
        <v>901372090</v>
      </c>
      <c r="C135">
        <v>5228</v>
      </c>
      <c r="D135" s="1">
        <v>4796</v>
      </c>
      <c r="E135" s="1">
        <f>100-(Table1[[#This Row],[Census Households]]/Table1[[#This Row],[Houses]]*100)</f>
        <v>8.2631981637337475</v>
      </c>
      <c r="F135" s="1">
        <v>62371</v>
      </c>
      <c r="G135" s="1">
        <v>4922</v>
      </c>
      <c r="H135" s="1">
        <v>559460950</v>
      </c>
      <c r="I135" s="1">
        <v>6252680</v>
      </c>
      <c r="J135" s="1">
        <f>Table1[[#This Row],[Apartment]]+Table1[[#This Row],[Residential]]</f>
        <v>565713630</v>
      </c>
      <c r="K135" s="1">
        <f>IF(Table1[[#This Row],[Town]]="Hartford",((Table1[[#This Row],[Apartment]]*0.7)+(Table1[[#This Row],[Residential]]*0.32)),((Table1[[#This Row],[Apartment]]*0.7)+(Table1[[#This Row],[Residential]]*0.7)))</f>
        <v>395999541</v>
      </c>
      <c r="L135" s="1">
        <v>806860843</v>
      </c>
      <c r="M135">
        <v>34</v>
      </c>
      <c r="N135" s="1">
        <f>Table1[[#This Row],[APTandRES]]/Table1[[#This Row],[Houses]]</f>
        <v>108208.421958684</v>
      </c>
      <c r="O135" s="1">
        <f>Table1[[#This Row],[Assessed_APTandRES]]*Table1[[#This Row],[FY 2017 Mill Rate]]/1000/Table1[[#This Row],[Houses]]</f>
        <v>2575.3604426166794</v>
      </c>
      <c r="P135" s="1">
        <v>555025498</v>
      </c>
      <c r="Q135" s="1">
        <v>792893568.57000005</v>
      </c>
      <c r="R135" s="1">
        <v>6267310</v>
      </c>
      <c r="S135" s="1">
        <v>8953300</v>
      </c>
      <c r="T135" t="s">
        <v>140</v>
      </c>
      <c r="U135" s="1">
        <f>Table1[[#This Row],[Res Net 2015]]+Table1[[#This Row],[Apt Net 2015]]</f>
        <v>561292808</v>
      </c>
      <c r="V135" s="1">
        <f>Table1[[#This Row],[Apt Eqized 2015]]+Table1[[#This Row],[Res Eqized 2015]]</f>
        <v>801846868.57000005</v>
      </c>
      <c r="W135" s="6">
        <f>Table1[[#This Row],[Res + Apt Net 2015]]/Table1[[#This Row],[Res + APT Eqized 2015]]</f>
        <v>0.70000000000124707</v>
      </c>
      <c r="X135" s="1">
        <f>VLOOKUP(Table1[[#This Row],[Town]],[1]Sheet1!$A$2:$B$170,2,FALSE)</f>
        <v>184600</v>
      </c>
      <c r="Y135" s="1">
        <f>Table1[[#This Row],[Res + Apt Ratio]]*Table1[[#This Row],[Zillow House Value Index]]</f>
        <v>129220.00000023021</v>
      </c>
      <c r="Z135" s="1">
        <v>33.03</v>
      </c>
      <c r="AA135" s="1">
        <f>Table1[[#This Row],[Zillow Net]]*Table1[[#This Row],[FY 2015 Millrate]]/1000</f>
        <v>4268.1366000076041</v>
      </c>
      <c r="AB135" s="5">
        <f>100*Table1[[#This Row],[Median Propert Tax]]/Table1[[#This Row],[Median household income]]</f>
        <v>6.8431428067653304</v>
      </c>
      <c r="AC135" s="2">
        <f>100*Table1[[#This Row],[PropertyTaxPerIncome]]/Table1[[#This Row],[Median household income]]</f>
        <v>4.1290991688712371</v>
      </c>
      <c r="AD135" s="9">
        <f>Table1[[#This Row],[TaxperIncomeZillow]]-Table1[[#This Row],[TaxPerIncome]]</f>
        <v>2.7140436378940933</v>
      </c>
      <c r="AE135" s="9"/>
    </row>
    <row r="136" spans="1:31" x14ac:dyDescent="0.45">
      <c r="A136">
        <v>135</v>
      </c>
      <c r="B136">
        <v>900173070</v>
      </c>
      <c r="C136">
        <v>53721</v>
      </c>
      <c r="D136" s="1">
        <v>46974</v>
      </c>
      <c r="E136" s="1">
        <f>100-(Table1[[#This Row],[Census Households]]/Table1[[#This Row],[Houses]]*100)</f>
        <v>12.559334338526824</v>
      </c>
      <c r="F136" s="1">
        <v>79359</v>
      </c>
      <c r="G136" s="1">
        <v>1891</v>
      </c>
      <c r="H136" s="1">
        <v>10776645537</v>
      </c>
      <c r="I136" s="1">
        <v>1611968634</v>
      </c>
      <c r="J136" s="1">
        <f>Table1[[#This Row],[Apartment]]+Table1[[#This Row],[Residential]]</f>
        <v>12388614171</v>
      </c>
      <c r="K136" s="1">
        <f>IF(Table1[[#This Row],[Town]]="Hartford",((Table1[[#This Row],[Apartment]]*0.7)+(Table1[[#This Row],[Residential]]*0.32)),((Table1[[#This Row],[Apartment]]*0.7)+(Table1[[#This Row],[Residential]]*0.7)))</f>
        <v>8672029919.6999989</v>
      </c>
      <c r="L136" s="1">
        <v>19826565251</v>
      </c>
      <c r="M136">
        <v>26</v>
      </c>
      <c r="N136" s="1">
        <f>Table1[[#This Row],[APTandRES]]/Table1[[#This Row],[Houses]]</f>
        <v>230610.26732562686</v>
      </c>
      <c r="O136" s="1">
        <f>Table1[[#This Row],[Assessed_APTandRES]]*Table1[[#This Row],[FY 2017 Mill Rate]]/1000/Table1[[#This Row],[Houses]]</f>
        <v>4197.1068653264083</v>
      </c>
      <c r="P136" s="1">
        <v>10837448629</v>
      </c>
      <c r="Q136" s="1">
        <v>17743039667.650002</v>
      </c>
      <c r="R136" s="1">
        <v>1815328537</v>
      </c>
      <c r="S136" s="1">
        <v>3288638653.9899998</v>
      </c>
      <c r="T136" t="s">
        <v>141</v>
      </c>
      <c r="U136" s="1">
        <f>Table1[[#This Row],[Res Net 2015]]+Table1[[#This Row],[Apt Net 2015]]</f>
        <v>12652777166</v>
      </c>
      <c r="V136" s="1">
        <f>Table1[[#This Row],[Apt Eqized 2015]]+Table1[[#This Row],[Res Eqized 2015]]</f>
        <v>21031678321.639999</v>
      </c>
      <c r="W136" s="6">
        <f>Table1[[#This Row],[Res + Apt Net 2015]]/Table1[[#This Row],[Res + APT Eqized 2015]]</f>
        <v>0.60160568132031833</v>
      </c>
      <c r="X136" s="1">
        <f>VLOOKUP(Table1[[#This Row],[Town]],[1]Sheet1!$A$2:$B$170,2,FALSE)</f>
        <v>480200</v>
      </c>
      <c r="Y136" s="1">
        <f>Table1[[#This Row],[Res + Apt Ratio]]*Table1[[#This Row],[Zillow House Value Index]]</f>
        <v>288891.04817001685</v>
      </c>
      <c r="Z136" s="1">
        <v>24.79</v>
      </c>
      <c r="AA136" s="1">
        <f>Table1[[#This Row],[Zillow Net]]*Table1[[#This Row],[FY 2015 Millrate]]/1000</f>
        <v>7161.6090841347177</v>
      </c>
      <c r="AB136" s="5">
        <f>100*Table1[[#This Row],[Median Propert Tax]]/Table1[[#This Row],[Median household income]]</f>
        <v>9.0243187088228396</v>
      </c>
      <c r="AC136" s="2">
        <f>100*Table1[[#This Row],[PropertyTaxPerIncome]]/Table1[[#This Row],[Median household income]]</f>
        <v>5.2887597693096033</v>
      </c>
      <c r="AD136" s="9">
        <f>Table1[[#This Row],[TaxperIncomeZillow]]-Table1[[#This Row],[TaxPerIncome]]</f>
        <v>3.7355589395132363</v>
      </c>
      <c r="AE136" s="9"/>
    </row>
    <row r="137" spans="1:31" x14ac:dyDescent="0.45">
      <c r="A137">
        <v>136</v>
      </c>
      <c r="B137">
        <v>901573420</v>
      </c>
      <c r="C137">
        <v>1527</v>
      </c>
      <c r="D137" s="1">
        <v>1239</v>
      </c>
      <c r="E137" s="1">
        <f>100-(Table1[[#This Row],[Census Households]]/Table1[[#This Row],[Houses]]*100)</f>
        <v>18.860510805500979</v>
      </c>
      <c r="F137" s="1">
        <v>72220</v>
      </c>
      <c r="G137" s="1">
        <v>10185</v>
      </c>
      <c r="H137" s="1">
        <v>151706690</v>
      </c>
      <c r="I137" s="1">
        <v>1085540</v>
      </c>
      <c r="J137" s="1">
        <f>Table1[[#This Row],[Apartment]]+Table1[[#This Row],[Residential]]</f>
        <v>152792230</v>
      </c>
      <c r="K137" s="1">
        <f>IF(Table1[[#This Row],[Town]]="Hartford",((Table1[[#This Row],[Apartment]]*0.7)+(Table1[[#This Row],[Residential]]*0.32)),((Table1[[#This Row],[Apartment]]*0.7)+(Table1[[#This Row],[Residential]]*0.7)))</f>
        <v>106954561</v>
      </c>
      <c r="L137" s="1">
        <v>228115476</v>
      </c>
      <c r="M137">
        <v>32</v>
      </c>
      <c r="N137" s="1">
        <f>Table1[[#This Row],[APTandRES]]/Table1[[#This Row],[Houses]]</f>
        <v>100060.39947609692</v>
      </c>
      <c r="O137" s="1">
        <f>Table1[[#This Row],[Assessed_APTandRES]]*Table1[[#This Row],[FY 2017 Mill Rate]]/1000/Table1[[#This Row],[Houses]]</f>
        <v>2241.3529482645713</v>
      </c>
      <c r="P137" s="1">
        <v>149805285</v>
      </c>
      <c r="Q137" s="1">
        <v>229939040.68000001</v>
      </c>
      <c r="R137" s="1">
        <v>1085540</v>
      </c>
      <c r="S137" s="1">
        <v>1660608.84</v>
      </c>
      <c r="T137" t="s">
        <v>142</v>
      </c>
      <c r="U137" s="1">
        <f>Table1[[#This Row],[Res Net 2015]]+Table1[[#This Row],[Apt Net 2015]]</f>
        <v>150890825</v>
      </c>
      <c r="V137" s="1">
        <f>Table1[[#This Row],[Apt Eqized 2015]]+Table1[[#This Row],[Res Eqized 2015]]</f>
        <v>231599649.52000001</v>
      </c>
      <c r="W137" s="6">
        <f>Table1[[#This Row],[Res + Apt Net 2015]]/Table1[[#This Row],[Res + APT Eqized 2015]]</f>
        <v>0.65151577436635832</v>
      </c>
      <c r="X137" s="1">
        <f>VLOOKUP(Table1[[#This Row],[Town]],[1]Sheet1!$A$2:$B$170,2,FALSE)</f>
        <v>204500</v>
      </c>
      <c r="Y137" s="1">
        <f>Table1[[#This Row],[Res + Apt Ratio]]*Table1[[#This Row],[Zillow House Value Index]]</f>
        <v>133234.97585792028</v>
      </c>
      <c r="Z137" s="1">
        <v>31.5</v>
      </c>
      <c r="AA137" s="1">
        <f>Table1[[#This Row],[Zillow Net]]*Table1[[#This Row],[FY 2015 Millrate]]/1000</f>
        <v>4196.9017395244882</v>
      </c>
      <c r="AB137" s="5">
        <f>100*Table1[[#This Row],[Median Propert Tax]]/Table1[[#This Row],[Median household income]]</f>
        <v>5.8112735246808196</v>
      </c>
      <c r="AC137" s="2">
        <f>100*Table1[[#This Row],[PropertyTaxPerIncome]]/Table1[[#This Row],[Median household income]]</f>
        <v>3.1035072670514694</v>
      </c>
      <c r="AD137" s="9">
        <f>Table1[[#This Row],[TaxperIncomeZillow]]-Table1[[#This Row],[TaxPerIncome]]</f>
        <v>2.7077662576293502</v>
      </c>
      <c r="AE137" s="9"/>
    </row>
    <row r="138" spans="1:31" x14ac:dyDescent="0.45">
      <c r="A138">
        <v>137</v>
      </c>
      <c r="B138">
        <v>901173770</v>
      </c>
      <c r="C138">
        <v>9784</v>
      </c>
      <c r="D138" s="1">
        <v>7749</v>
      </c>
      <c r="E138" s="1">
        <f>100-(Table1[[#This Row],[Census Households]]/Table1[[#This Row],[Houses]]*100)</f>
        <v>20.799264104660679</v>
      </c>
      <c r="F138" s="1">
        <v>77295</v>
      </c>
      <c r="G138" s="1">
        <v>5677</v>
      </c>
      <c r="H138" s="1">
        <v>1947722460</v>
      </c>
      <c r="I138" s="1">
        <v>20896920</v>
      </c>
      <c r="J138" s="1">
        <f>Table1[[#This Row],[Apartment]]+Table1[[#This Row],[Residential]]</f>
        <v>1968619380</v>
      </c>
      <c r="K138" s="1">
        <f>IF(Table1[[#This Row],[Town]]="Hartford",((Table1[[#This Row],[Apartment]]*0.7)+(Table1[[#This Row],[Residential]]*0.32)),((Table1[[#This Row],[Apartment]]*0.7)+(Table1[[#This Row],[Residential]]*0.7)))</f>
        <v>1378033566</v>
      </c>
      <c r="L138" s="1">
        <v>2658597571</v>
      </c>
      <c r="M138">
        <v>22</v>
      </c>
      <c r="N138" s="1">
        <f>Table1[[#This Row],[APTandRES]]/Table1[[#This Row],[Houses]]</f>
        <v>201208.03147996729</v>
      </c>
      <c r="O138" s="1">
        <f>Table1[[#This Row],[Assessed_APTandRES]]*Table1[[#This Row],[FY 2017 Mill Rate]]/1000/Table1[[#This Row],[Houses]]</f>
        <v>3098.6036847914961</v>
      </c>
      <c r="P138" s="1">
        <v>1928208229</v>
      </c>
      <c r="Q138" s="1">
        <v>3000635277</v>
      </c>
      <c r="R138" s="1">
        <v>15377610</v>
      </c>
      <c r="S138" s="1">
        <v>23878276.399999999</v>
      </c>
      <c r="T138" t="s">
        <v>143</v>
      </c>
      <c r="U138" s="1">
        <f>Table1[[#This Row],[Res Net 2015]]+Table1[[#This Row],[Apt Net 2015]]</f>
        <v>1943585839</v>
      </c>
      <c r="V138" s="1">
        <f>Table1[[#This Row],[Apt Eqized 2015]]+Table1[[#This Row],[Res Eqized 2015]]</f>
        <v>3024513553.4000001</v>
      </c>
      <c r="W138" s="6">
        <f>Table1[[#This Row],[Res + Apt Net 2015]]/Table1[[#This Row],[Res + APT Eqized 2015]]</f>
        <v>0.64261105287993248</v>
      </c>
      <c r="X138" s="1">
        <f>VLOOKUP(Table1[[#This Row],[Town]],[1]Sheet1!$A$2:$B$170,2,FALSE)</f>
        <v>403900</v>
      </c>
      <c r="Y138" s="1">
        <f>Table1[[#This Row],[Res + Apt Ratio]]*Table1[[#This Row],[Zillow House Value Index]]</f>
        <v>259550.60425820472</v>
      </c>
      <c r="Z138" s="1">
        <v>20.43</v>
      </c>
      <c r="AA138" s="1">
        <f>Table1[[#This Row],[Zillow Net]]*Table1[[#This Row],[FY 2015 Millrate]]/1000</f>
        <v>5302.6188449951223</v>
      </c>
      <c r="AB138" s="5">
        <f>100*Table1[[#This Row],[Median Propert Tax]]/Table1[[#This Row],[Median household income]]</f>
        <v>6.8602352610066921</v>
      </c>
      <c r="AC138" s="2">
        <f>100*Table1[[#This Row],[PropertyTaxPerIncome]]/Table1[[#This Row],[Median household income]]</f>
        <v>4.0088022314399323</v>
      </c>
      <c r="AD138" s="9">
        <f>Table1[[#This Row],[TaxperIncomeZillow]]-Table1[[#This Row],[TaxPerIncome]]</f>
        <v>2.8514330295667598</v>
      </c>
      <c r="AE138" s="9"/>
    </row>
    <row r="139" spans="1:31" x14ac:dyDescent="0.45">
      <c r="A139">
        <v>138</v>
      </c>
      <c r="B139">
        <v>900174190</v>
      </c>
      <c r="C139">
        <v>21421</v>
      </c>
      <c r="D139" s="1">
        <v>20714</v>
      </c>
      <c r="E139" s="1">
        <f>100-(Table1[[#This Row],[Census Households]]/Table1[[#This Row],[Houses]]*100)</f>
        <v>3.3004995098268068</v>
      </c>
      <c r="F139" s="1">
        <v>66886</v>
      </c>
      <c r="G139" s="1">
        <v>3163</v>
      </c>
      <c r="H139" s="1">
        <v>2989500380</v>
      </c>
      <c r="I139" s="1">
        <v>56570990</v>
      </c>
      <c r="J139" s="1">
        <f>Table1[[#This Row],[Apartment]]+Table1[[#This Row],[Residential]]</f>
        <v>3046071370</v>
      </c>
      <c r="K139" s="1">
        <f>IF(Table1[[#This Row],[Town]]="Hartford",((Table1[[#This Row],[Apartment]]*0.7)+(Table1[[#This Row],[Residential]]*0.32)),((Table1[[#This Row],[Apartment]]*0.7)+(Table1[[#This Row],[Residential]]*0.7)))</f>
        <v>2132249958.9999998</v>
      </c>
      <c r="L139" s="1">
        <v>4690630458</v>
      </c>
      <c r="M139">
        <v>39</v>
      </c>
      <c r="N139" s="1">
        <f>Table1[[#This Row],[APTandRES]]/Table1[[#This Row],[Houses]]</f>
        <v>142200.24135194437</v>
      </c>
      <c r="O139" s="1">
        <f>Table1[[#This Row],[Assessed_APTandRES]]*Table1[[#This Row],[FY 2017 Mill Rate]]/1000/Table1[[#This Row],[Houses]]</f>
        <v>3882.0665889080797</v>
      </c>
      <c r="P139" s="1">
        <v>2963368640</v>
      </c>
      <c r="Q139" s="1">
        <v>4360460035.3100004</v>
      </c>
      <c r="R139" s="1">
        <v>56726600</v>
      </c>
      <c r="S139" s="1">
        <v>83568945.200000003</v>
      </c>
      <c r="T139" t="s">
        <v>144</v>
      </c>
      <c r="U139" s="1">
        <f>Table1[[#This Row],[Res Net 2015]]+Table1[[#This Row],[Apt Net 2015]]</f>
        <v>3020095240</v>
      </c>
      <c r="V139" s="1">
        <f>Table1[[#This Row],[Apt Eqized 2015]]+Table1[[#This Row],[Res Eqized 2015]]</f>
        <v>4444028980.5100002</v>
      </c>
      <c r="W139" s="6">
        <f>Table1[[#This Row],[Res + Apt Net 2015]]/Table1[[#This Row],[Res + APT Eqized 2015]]</f>
        <v>0.67958495618392922</v>
      </c>
      <c r="X139" s="1">
        <f>VLOOKUP(Table1[[#This Row],[Town]],[1]Sheet1!$A$2:$B$170,2,FALSE)</f>
        <v>236500</v>
      </c>
      <c r="Y139" s="1">
        <f>Table1[[#This Row],[Res + Apt Ratio]]*Table1[[#This Row],[Zillow House Value Index]]</f>
        <v>160721.84213749925</v>
      </c>
      <c r="Z139" s="1">
        <v>35.630000000000003</v>
      </c>
      <c r="AA139" s="1">
        <f>Table1[[#This Row],[Zillow Net]]*Table1[[#This Row],[FY 2015 Millrate]]/1000</f>
        <v>5726.5192353590992</v>
      </c>
      <c r="AB139" s="5">
        <f>100*Table1[[#This Row],[Median Propert Tax]]/Table1[[#This Row],[Median household income]]</f>
        <v>8.5616111523474263</v>
      </c>
      <c r="AC139" s="2">
        <f>100*Table1[[#This Row],[PropertyTaxPerIncome]]/Table1[[#This Row],[Median household income]]</f>
        <v>5.804004707873216</v>
      </c>
      <c r="AD139" s="9">
        <f>Table1[[#This Row],[TaxperIncomeZillow]]-Table1[[#This Row],[TaxPerIncome]]</f>
        <v>2.7576064444742103</v>
      </c>
      <c r="AE139" s="9"/>
    </row>
    <row r="140" spans="1:31" x14ac:dyDescent="0.45">
      <c r="A140">
        <v>139</v>
      </c>
      <c r="B140">
        <v>900374540</v>
      </c>
      <c r="C140">
        <v>5618</v>
      </c>
      <c r="D140" s="1">
        <v>4670</v>
      </c>
      <c r="E140" s="1">
        <f>100-(Table1[[#This Row],[Census Households]]/Table1[[#This Row],[Houses]]*100)</f>
        <v>16.874332502669986</v>
      </c>
      <c r="F140" s="1">
        <v>99707</v>
      </c>
      <c r="G140" s="1">
        <v>5516</v>
      </c>
      <c r="H140" s="1">
        <v>1090480944</v>
      </c>
      <c r="I140" s="1">
        <v>6847540</v>
      </c>
      <c r="J140" s="1">
        <f>Table1[[#This Row],[Apartment]]+Table1[[#This Row],[Residential]]</f>
        <v>1097328484</v>
      </c>
      <c r="K140" s="1">
        <f>IF(Table1[[#This Row],[Town]]="Hartford",((Table1[[#This Row],[Apartment]]*0.7)+(Table1[[#This Row],[Residential]]*0.32)),((Table1[[#This Row],[Apartment]]*0.7)+(Table1[[#This Row],[Residential]]*0.7)))</f>
        <v>768129938.79999995</v>
      </c>
      <c r="L140" s="1">
        <v>1410199215</v>
      </c>
      <c r="M140">
        <v>28</v>
      </c>
      <c r="N140" s="1">
        <f>Table1[[#This Row],[APTandRES]]/Table1[[#This Row],[Houses]]</f>
        <v>195323.68885724456</v>
      </c>
      <c r="O140" s="1">
        <f>Table1[[#This Row],[Assessed_APTandRES]]*Table1[[#This Row],[FY 2017 Mill Rate]]/1000/Table1[[#This Row],[Houses]]</f>
        <v>3828.3443016019933</v>
      </c>
      <c r="P140" s="1">
        <v>1076255065</v>
      </c>
      <c r="Q140" s="1">
        <v>1562734231.1600001</v>
      </c>
      <c r="R140" s="1">
        <v>6847540</v>
      </c>
      <c r="S140" s="1">
        <v>9925409.4800000004</v>
      </c>
      <c r="T140" t="s">
        <v>145</v>
      </c>
      <c r="U140" s="1">
        <f>Table1[[#This Row],[Res Net 2015]]+Table1[[#This Row],[Apt Net 2015]]</f>
        <v>1083102605</v>
      </c>
      <c r="V140" s="1">
        <f>Table1[[#This Row],[Apt Eqized 2015]]+Table1[[#This Row],[Res Eqized 2015]]</f>
        <v>1572659640.6400001</v>
      </c>
      <c r="W140" s="6">
        <f>Table1[[#This Row],[Res + Apt Net 2015]]/Table1[[#This Row],[Res + APT Eqized 2015]]</f>
        <v>0.68870757347039635</v>
      </c>
      <c r="X140" s="1">
        <f>VLOOKUP(Table1[[#This Row],[Town]],[1]Sheet1!$A$2:$B$170,2,FALSE)</f>
        <v>279600</v>
      </c>
      <c r="Y140" s="1">
        <f>Table1[[#This Row],[Res + Apt Ratio]]*Table1[[#This Row],[Zillow House Value Index]]</f>
        <v>192562.63754232283</v>
      </c>
      <c r="Z140" s="1">
        <v>27.12</v>
      </c>
      <c r="AA140" s="1">
        <f>Table1[[#This Row],[Zillow Net]]*Table1[[#This Row],[FY 2015 Millrate]]/1000</f>
        <v>5222.2987301477961</v>
      </c>
      <c r="AB140" s="5">
        <f>100*Table1[[#This Row],[Median Propert Tax]]/Table1[[#This Row],[Median household income]]</f>
        <v>5.2376450300859476</v>
      </c>
      <c r="AC140" s="2">
        <f>100*Table1[[#This Row],[PropertyTaxPerIncome]]/Table1[[#This Row],[Median household income]]</f>
        <v>3.8395943129389045</v>
      </c>
      <c r="AD140" s="9">
        <f>Table1[[#This Row],[TaxperIncomeZillow]]-Table1[[#This Row],[TaxPerIncome]]</f>
        <v>1.3980507171470431</v>
      </c>
      <c r="AE140" s="9"/>
    </row>
    <row r="141" spans="1:31" x14ac:dyDescent="0.45">
      <c r="A141">
        <v>140</v>
      </c>
      <c r="B141">
        <v>900575730</v>
      </c>
      <c r="C141">
        <v>3317</v>
      </c>
      <c r="D141" s="1">
        <v>2982</v>
      </c>
      <c r="E141" s="1">
        <f>100-(Table1[[#This Row],[Census Households]]/Table1[[#This Row],[Houses]]*100)</f>
        <v>10.099487488694606</v>
      </c>
      <c r="F141" s="1">
        <v>67191</v>
      </c>
      <c r="G141" s="1">
        <v>6190</v>
      </c>
      <c r="H141" s="1">
        <v>358374240</v>
      </c>
      <c r="I141" s="1">
        <v>7277480</v>
      </c>
      <c r="J141" s="1">
        <f>Table1[[#This Row],[Apartment]]+Table1[[#This Row],[Residential]]</f>
        <v>365651720</v>
      </c>
      <c r="K141" s="1">
        <f>IF(Table1[[#This Row],[Town]]="Hartford",((Table1[[#This Row],[Apartment]]*0.7)+(Table1[[#This Row],[Residential]]*0.32)),((Table1[[#This Row],[Apartment]]*0.7)+(Table1[[#This Row],[Residential]]*0.7)))</f>
        <v>255956203.99999997</v>
      </c>
      <c r="L141" s="1">
        <v>575490478</v>
      </c>
      <c r="M141">
        <v>34</v>
      </c>
      <c r="N141" s="1">
        <f>Table1[[#This Row],[APTandRES]]/Table1[[#This Row],[Houses]]</f>
        <v>110235.6707868556</v>
      </c>
      <c r="O141" s="1">
        <f>Table1[[#This Row],[Assessed_APTandRES]]*Table1[[#This Row],[FY 2017 Mill Rate]]/1000/Table1[[#This Row],[Houses]]</f>
        <v>2623.6089647271629</v>
      </c>
      <c r="P141" s="1">
        <v>360331954</v>
      </c>
      <c r="Q141" s="1">
        <v>516679027.81999999</v>
      </c>
      <c r="R141" s="1">
        <v>6971430</v>
      </c>
      <c r="S141" s="1">
        <v>9996314.8800000008</v>
      </c>
      <c r="T141" t="s">
        <v>146</v>
      </c>
      <c r="U141" s="1">
        <f>Table1[[#This Row],[Res Net 2015]]+Table1[[#This Row],[Apt Net 2015]]</f>
        <v>367303384</v>
      </c>
      <c r="V141" s="1">
        <f>Table1[[#This Row],[Apt Eqized 2015]]+Table1[[#This Row],[Res Eqized 2015]]</f>
        <v>526675342.69999999</v>
      </c>
      <c r="W141" s="6">
        <f>Table1[[#This Row],[Res + Apt Net 2015]]/Table1[[#This Row],[Res + APT Eqized 2015]]</f>
        <v>0.69740000000193669</v>
      </c>
      <c r="X141" s="1">
        <f>VLOOKUP(Table1[[#This Row],[Town]],[1]Sheet1!$A$2:$B$170,2,FALSE)</f>
        <v>182300</v>
      </c>
      <c r="Y141" s="1">
        <f>Table1[[#This Row],[Res + Apt Ratio]]*Table1[[#This Row],[Zillow House Value Index]]</f>
        <v>127136.02000035306</v>
      </c>
      <c r="Z141" s="1">
        <v>33.630000000000003</v>
      </c>
      <c r="AA141" s="1">
        <f>Table1[[#This Row],[Zillow Net]]*Table1[[#This Row],[FY 2015 Millrate]]/1000</f>
        <v>4275.5843526118742</v>
      </c>
      <c r="AB141" s="5">
        <f>100*Table1[[#This Row],[Median Propert Tax]]/Table1[[#This Row],[Median household income]]</f>
        <v>6.3633289467516105</v>
      </c>
      <c r="AC141" s="2">
        <f>100*Table1[[#This Row],[PropertyTaxPerIncome]]/Table1[[#This Row],[Median household income]]</f>
        <v>3.9047029583235298</v>
      </c>
      <c r="AD141" s="9">
        <f>Table1[[#This Row],[TaxperIncomeZillow]]-Table1[[#This Row],[TaxPerIncome]]</f>
        <v>2.4586259884280808</v>
      </c>
      <c r="AE141" s="9"/>
    </row>
    <row r="142" spans="1:31" x14ac:dyDescent="0.45">
      <c r="A142">
        <v>141</v>
      </c>
      <c r="B142">
        <v>901575870</v>
      </c>
      <c r="C142">
        <v>4212</v>
      </c>
      <c r="D142" s="1">
        <v>3736</v>
      </c>
      <c r="E142" s="1">
        <f>100-(Table1[[#This Row],[Census Households]]/Table1[[#This Row],[Houses]]*100)</f>
        <v>11.301044634377959</v>
      </c>
      <c r="F142" s="1">
        <v>69924</v>
      </c>
      <c r="G142" s="1">
        <v>5527</v>
      </c>
      <c r="H142" s="1">
        <v>456909140</v>
      </c>
      <c r="I142" s="1">
        <v>2483951</v>
      </c>
      <c r="J142" s="1">
        <f>Table1[[#This Row],[Apartment]]+Table1[[#This Row],[Residential]]</f>
        <v>459393091</v>
      </c>
      <c r="K142" s="1">
        <f>IF(Table1[[#This Row],[Town]]="Hartford",((Table1[[#This Row],[Apartment]]*0.7)+(Table1[[#This Row],[Residential]]*0.32)),((Table1[[#This Row],[Apartment]]*0.7)+(Table1[[#This Row],[Residential]]*0.7)))</f>
        <v>321575163.69999999</v>
      </c>
      <c r="L142" s="1">
        <v>608212494</v>
      </c>
      <c r="M142">
        <v>26</v>
      </c>
      <c r="N142" s="1">
        <f>Table1[[#This Row],[APTandRES]]/Table1[[#This Row],[Houses]]</f>
        <v>109067.6854226021</v>
      </c>
      <c r="O142" s="1">
        <f>Table1[[#This Row],[Assessed_APTandRES]]*Table1[[#This Row],[FY 2017 Mill Rate]]/1000/Table1[[#This Row],[Houses]]</f>
        <v>1985.0318746913579</v>
      </c>
      <c r="P142" s="1">
        <v>450486340</v>
      </c>
      <c r="Q142" s="1">
        <v>723440404.69000006</v>
      </c>
      <c r="R142" s="1">
        <v>2484000</v>
      </c>
      <c r="S142" s="1">
        <v>3964251.52</v>
      </c>
      <c r="T142" t="s">
        <v>147</v>
      </c>
      <c r="U142" s="1">
        <f>Table1[[#This Row],[Res Net 2015]]+Table1[[#This Row],[Apt Net 2015]]</f>
        <v>452970340</v>
      </c>
      <c r="V142" s="1">
        <f>Table1[[#This Row],[Apt Eqized 2015]]+Table1[[#This Row],[Res Eqized 2015]]</f>
        <v>727404656.21000004</v>
      </c>
      <c r="W142" s="6">
        <f>Table1[[#This Row],[Res + Apt Net 2015]]/Table1[[#This Row],[Res + APT Eqized 2015]]</f>
        <v>0.62272125443919146</v>
      </c>
      <c r="X142" s="1">
        <f>VLOOKUP(Table1[[#This Row],[Town]],[1]Sheet1!$A$2:$B$170,2,FALSE)</f>
        <v>209900</v>
      </c>
      <c r="Y142" s="1">
        <f>Table1[[#This Row],[Res + Apt Ratio]]*Table1[[#This Row],[Zillow House Value Index]]</f>
        <v>130709.19130678629</v>
      </c>
      <c r="Z142" s="1">
        <v>22.87</v>
      </c>
      <c r="AA142" s="1">
        <f>Table1[[#This Row],[Zillow Net]]*Table1[[#This Row],[FY 2015 Millrate]]/1000</f>
        <v>2989.3192051862025</v>
      </c>
      <c r="AB142" s="5">
        <f>100*Table1[[#This Row],[Median Propert Tax]]/Table1[[#This Row],[Median household income]]</f>
        <v>4.2750975418829045</v>
      </c>
      <c r="AC142" s="2">
        <f>100*Table1[[#This Row],[PropertyTaxPerIncome]]/Table1[[#This Row],[Median household income]]</f>
        <v>2.838841992293573</v>
      </c>
      <c r="AD142" s="9">
        <f>Table1[[#This Row],[TaxperIncomeZillow]]-Table1[[#This Row],[TaxPerIncome]]</f>
        <v>1.4362555495893314</v>
      </c>
      <c r="AE142" s="9"/>
    </row>
    <row r="143" spans="1:31" x14ac:dyDescent="0.45">
      <c r="A143">
        <v>142</v>
      </c>
      <c r="B143">
        <v>901376290</v>
      </c>
      <c r="C143">
        <v>5502</v>
      </c>
      <c r="D143" s="1">
        <v>5238</v>
      </c>
      <c r="E143" s="1">
        <f>100-(Table1[[#This Row],[Census Households]]/Table1[[#This Row],[Houses]]*100)</f>
        <v>4.7982551799345714</v>
      </c>
      <c r="F143" s="1">
        <v>110593</v>
      </c>
      <c r="G143" s="1">
        <v>6718</v>
      </c>
      <c r="H143" s="1">
        <v>1010081897</v>
      </c>
      <c r="I143" s="1">
        <v>5216700</v>
      </c>
      <c r="J143" s="1">
        <f>Table1[[#This Row],[Apartment]]+Table1[[#This Row],[Residential]]</f>
        <v>1015298597</v>
      </c>
      <c r="K143" s="1">
        <f>IF(Table1[[#This Row],[Town]]="Hartford",((Table1[[#This Row],[Apartment]]*0.7)+(Table1[[#This Row],[Residential]]*0.32)),((Table1[[#This Row],[Apartment]]*0.7)+(Table1[[#This Row],[Residential]]*0.7)))</f>
        <v>710709017.89999998</v>
      </c>
      <c r="L143" s="1">
        <v>1271242987</v>
      </c>
      <c r="M143">
        <v>34</v>
      </c>
      <c r="N143" s="1">
        <f>Table1[[#This Row],[APTandRES]]/Table1[[#This Row],[Houses]]</f>
        <v>184532.64213013451</v>
      </c>
      <c r="O143" s="1">
        <f>Table1[[#This Row],[Assessed_APTandRES]]*Table1[[#This Row],[FY 2017 Mill Rate]]/1000/Table1[[#This Row],[Houses]]</f>
        <v>4391.8768826972009</v>
      </c>
      <c r="P143" s="1">
        <v>1007686427</v>
      </c>
      <c r="Q143" s="1">
        <v>1447825326.1500001</v>
      </c>
      <c r="R143" s="1">
        <v>5216700</v>
      </c>
      <c r="S143" s="1">
        <v>7470571.3899999997</v>
      </c>
      <c r="T143" t="s">
        <v>148</v>
      </c>
      <c r="U143" s="1">
        <f>Table1[[#This Row],[Res Net 2015]]+Table1[[#This Row],[Apt Net 2015]]</f>
        <v>1012903127</v>
      </c>
      <c r="V143" s="1">
        <f>Table1[[#This Row],[Apt Eqized 2015]]+Table1[[#This Row],[Res Eqized 2015]]</f>
        <v>1455295897.5400002</v>
      </c>
      <c r="W143" s="6">
        <f>Table1[[#This Row],[Res + Apt Net 2015]]/Table1[[#This Row],[Res + APT Eqized 2015]]</f>
        <v>0.69601180674815954</v>
      </c>
      <c r="X143" s="1">
        <f>VLOOKUP(Table1[[#This Row],[Town]],[1]Sheet1!$A$2:$B$170,2,FALSE)</f>
        <v>249500</v>
      </c>
      <c r="Y143" s="1">
        <f>Table1[[#This Row],[Res + Apt Ratio]]*Table1[[#This Row],[Zillow House Value Index]]</f>
        <v>173654.94578366581</v>
      </c>
      <c r="Z143" s="1">
        <v>31.05</v>
      </c>
      <c r="AA143" s="1">
        <f>Table1[[#This Row],[Zillow Net]]*Table1[[#This Row],[FY 2015 Millrate]]/1000</f>
        <v>5391.9860665828228</v>
      </c>
      <c r="AB143" s="5">
        <f>100*Table1[[#This Row],[Median Propert Tax]]/Table1[[#This Row],[Median household income]]</f>
        <v>4.8755220190996011</v>
      </c>
      <c r="AC143" s="2">
        <f>100*Table1[[#This Row],[PropertyTaxPerIncome]]/Table1[[#This Row],[Median household income]]</f>
        <v>3.9712069323530428</v>
      </c>
      <c r="AD143" s="9">
        <f>Table1[[#This Row],[TaxperIncomeZillow]]-Table1[[#This Row],[TaxPerIncome]]</f>
        <v>0.90431508674655836</v>
      </c>
      <c r="AE143" s="9"/>
    </row>
    <row r="144" spans="1:31" x14ac:dyDescent="0.45">
      <c r="A144">
        <v>143</v>
      </c>
      <c r="B144">
        <v>900576570</v>
      </c>
      <c r="C144">
        <v>16765</v>
      </c>
      <c r="D144" s="1">
        <v>15023</v>
      </c>
      <c r="E144" s="1">
        <f>100-(Table1[[#This Row],[Census Households]]/Table1[[#This Row],[Houses]]*100)</f>
        <v>10.390694900089471</v>
      </c>
      <c r="F144" s="1">
        <v>56264</v>
      </c>
      <c r="G144" s="1">
        <v>3218</v>
      </c>
      <c r="H144" s="1">
        <v>1216400560</v>
      </c>
      <c r="I144" s="1">
        <v>25481580</v>
      </c>
      <c r="J144" s="1">
        <f>Table1[[#This Row],[Apartment]]+Table1[[#This Row],[Residential]]</f>
        <v>1241882140</v>
      </c>
      <c r="K144" s="1">
        <f>IF(Table1[[#This Row],[Town]]="Hartford",((Table1[[#This Row],[Apartment]]*0.7)+(Table1[[#This Row],[Residential]]*0.32)),((Table1[[#This Row],[Apartment]]*0.7)+(Table1[[#This Row],[Residential]]*0.7)))</f>
        <v>869317498</v>
      </c>
      <c r="L144" s="1">
        <v>1996426890</v>
      </c>
      <c r="M144">
        <v>46</v>
      </c>
      <c r="N144" s="1">
        <f>Table1[[#This Row],[APTandRES]]/Table1[[#This Row],[Houses]]</f>
        <v>74075.880703847302</v>
      </c>
      <c r="O144" s="1">
        <f>Table1[[#This Row],[Assessed_APTandRES]]*Table1[[#This Row],[FY 2017 Mill Rate]]/1000/Table1[[#This Row],[Houses]]</f>
        <v>2385.2433586638831</v>
      </c>
      <c r="P144" s="1">
        <v>1204654630</v>
      </c>
      <c r="Q144" s="1">
        <v>1705584921.4200001</v>
      </c>
      <c r="R144" s="1">
        <v>25622970</v>
      </c>
      <c r="S144" s="1">
        <v>36339483.759999998</v>
      </c>
      <c r="T144" t="s">
        <v>149</v>
      </c>
      <c r="U144" s="1">
        <f>Table1[[#This Row],[Res Net 2015]]+Table1[[#This Row],[Apt Net 2015]]</f>
        <v>1230277600</v>
      </c>
      <c r="V144" s="1">
        <f>Table1[[#This Row],[Apt Eqized 2015]]+Table1[[#This Row],[Res Eqized 2015]]</f>
        <v>1741924405.1800001</v>
      </c>
      <c r="W144" s="6">
        <f>Table1[[#This Row],[Res + Apt Net 2015]]/Table1[[#This Row],[Res + APT Eqized 2015]]</f>
        <v>0.70627496597527173</v>
      </c>
      <c r="X144" s="1">
        <f>VLOOKUP(Table1[[#This Row],[Town]],[1]Sheet1!$A$2:$B$170,2,FALSE)</f>
        <v>147200</v>
      </c>
      <c r="Y144" s="1">
        <f>Table1[[#This Row],[Res + Apt Ratio]]*Table1[[#This Row],[Zillow House Value Index]]</f>
        <v>103963.67499155999</v>
      </c>
      <c r="Z144" s="1">
        <v>34.46</v>
      </c>
      <c r="AA144" s="1">
        <f>Table1[[#This Row],[Zillow Net]]*Table1[[#This Row],[FY 2015 Millrate]]/1000</f>
        <v>3582.5882402091574</v>
      </c>
      <c r="AB144" s="5">
        <f>100*Table1[[#This Row],[Median Propert Tax]]/Table1[[#This Row],[Median household income]]</f>
        <v>6.367460970085947</v>
      </c>
      <c r="AC144" s="2">
        <f>100*Table1[[#This Row],[PropertyTaxPerIncome]]/Table1[[#This Row],[Median household income]]</f>
        <v>4.2393775036682122</v>
      </c>
      <c r="AD144" s="9">
        <f>Table1[[#This Row],[TaxperIncomeZillow]]-Table1[[#This Row],[TaxPerIncome]]</f>
        <v>2.1280834664177348</v>
      </c>
      <c r="AE144" s="9"/>
    </row>
    <row r="145" spans="1:31" x14ac:dyDescent="0.45">
      <c r="A145">
        <v>144</v>
      </c>
      <c r="B145">
        <v>900177200</v>
      </c>
      <c r="C145">
        <v>13182</v>
      </c>
      <c r="D145" s="1">
        <v>12123</v>
      </c>
      <c r="E145" s="1">
        <f>100-(Table1[[#This Row],[Census Households]]/Table1[[#This Row],[Houses]]*100)</f>
        <v>8.0336822940373196</v>
      </c>
      <c r="F145" s="1">
        <v>111312</v>
      </c>
      <c r="G145" s="1">
        <v>4780</v>
      </c>
      <c r="H145" s="1">
        <v>3143112799</v>
      </c>
      <c r="I145" s="1">
        <v>36363810</v>
      </c>
      <c r="J145" s="1">
        <f>Table1[[#This Row],[Apartment]]+Table1[[#This Row],[Residential]]</f>
        <v>3179476609</v>
      </c>
      <c r="K145" s="1">
        <f>IF(Table1[[#This Row],[Town]]="Hartford",((Table1[[#This Row],[Apartment]]*0.7)+(Table1[[#This Row],[Residential]]*0.32)),((Table1[[#This Row],[Apartment]]*0.7)+(Table1[[#This Row],[Residential]]*0.7)))</f>
        <v>2225633626.2999997</v>
      </c>
      <c r="L145" s="1">
        <v>4676836509</v>
      </c>
      <c r="M145">
        <v>33</v>
      </c>
      <c r="N145" s="1">
        <f>Table1[[#This Row],[APTandRES]]/Table1[[#This Row],[Houses]]</f>
        <v>241198.34691245639</v>
      </c>
      <c r="O145" s="1">
        <f>Table1[[#This Row],[Assessed_APTandRES]]*Table1[[#This Row],[FY 2017 Mill Rate]]/1000/Table1[[#This Row],[Houses]]</f>
        <v>5571.681813677742</v>
      </c>
      <c r="P145" s="1">
        <v>3126516350</v>
      </c>
      <c r="Q145" s="1">
        <v>4466451928.5699997</v>
      </c>
      <c r="R145" s="1">
        <v>36363810</v>
      </c>
      <c r="S145" s="1">
        <v>51948300</v>
      </c>
      <c r="T145" t="s">
        <v>150</v>
      </c>
      <c r="U145" s="1">
        <f>Table1[[#This Row],[Res Net 2015]]+Table1[[#This Row],[Apt Net 2015]]</f>
        <v>3162880160</v>
      </c>
      <c r="V145" s="1">
        <f>Table1[[#This Row],[Apt Eqized 2015]]+Table1[[#This Row],[Res Eqized 2015]]</f>
        <v>4518400228.5699997</v>
      </c>
      <c r="W145" s="6">
        <f>Table1[[#This Row],[Res + Apt Net 2015]]/Table1[[#This Row],[Res + APT Eqized 2015]]</f>
        <v>0.70000000000022133</v>
      </c>
      <c r="X145" s="1">
        <f>VLOOKUP(Table1[[#This Row],[Town]],[1]Sheet1!$A$2:$B$170,2,FALSE)</f>
        <v>357800</v>
      </c>
      <c r="Y145" s="1">
        <f>Table1[[#This Row],[Res + Apt Ratio]]*Table1[[#This Row],[Zillow House Value Index]]</f>
        <v>250460.00000007919</v>
      </c>
      <c r="Z145" s="1">
        <v>32.161000000000001</v>
      </c>
      <c r="AA145" s="1">
        <f>Table1[[#This Row],[Zillow Net]]*Table1[[#This Row],[FY 2015 Millrate]]/1000</f>
        <v>8055.0440600025468</v>
      </c>
      <c r="AB145" s="5">
        <f>100*Table1[[#This Row],[Median Propert Tax]]/Table1[[#This Row],[Median household income]]</f>
        <v>7.2364561412988238</v>
      </c>
      <c r="AC145" s="2">
        <f>100*Table1[[#This Row],[PropertyTaxPerIncome]]/Table1[[#This Row],[Median household income]]</f>
        <v>5.0054637538430189</v>
      </c>
      <c r="AD145" s="9">
        <f>Table1[[#This Row],[TaxperIncomeZillow]]-Table1[[#This Row],[TaxPerIncome]]</f>
        <v>2.2309923874558049</v>
      </c>
      <c r="AE145" s="9"/>
    </row>
    <row r="146" spans="1:31" x14ac:dyDescent="0.45">
      <c r="A146">
        <v>145</v>
      </c>
      <c r="B146">
        <v>901377830</v>
      </c>
      <c r="C146">
        <v>390</v>
      </c>
      <c r="D146">
        <v>329</v>
      </c>
      <c r="E146" s="1">
        <f>100-(Table1[[#This Row],[Census Households]]/Table1[[#This Row],[Houses]]*100)</f>
        <v>15.641025641025635</v>
      </c>
      <c r="F146" s="1">
        <v>95865</v>
      </c>
      <c r="G146" s="1">
        <v>19217</v>
      </c>
      <c r="H146" s="1">
        <v>68189370</v>
      </c>
      <c r="I146" s="1">
        <v>0</v>
      </c>
      <c r="J146" s="1">
        <f>Table1[[#This Row],[Apartment]]+Table1[[#This Row],[Residential]]</f>
        <v>68189370</v>
      </c>
      <c r="K146" s="1">
        <f>IF(Table1[[#This Row],[Town]]="Hartford",((Table1[[#This Row],[Apartment]]*0.7)+(Table1[[#This Row],[Residential]]*0.32)),((Table1[[#This Row],[Apartment]]*0.7)+(Table1[[#This Row],[Residential]]*0.7)))</f>
        <v>47732559</v>
      </c>
      <c r="L146" s="1">
        <v>90522627</v>
      </c>
      <c r="M146">
        <v>30</v>
      </c>
      <c r="N146" s="1">
        <f>Table1[[#This Row],[APTandRES]]/Table1[[#This Row],[Houses]]</f>
        <v>174844.53846153847</v>
      </c>
      <c r="O146" s="1">
        <f>Table1[[#This Row],[Assessed_APTandRES]]*Table1[[#This Row],[FY 2017 Mill Rate]]/1000/Table1[[#This Row],[Houses]]</f>
        <v>3671.7353076923077</v>
      </c>
      <c r="P146" s="1">
        <v>67501670</v>
      </c>
      <c r="Q146" s="1">
        <v>96915534.819999993</v>
      </c>
      <c r="R146" s="1">
        <v>0</v>
      </c>
      <c r="S146" s="1">
        <v>0</v>
      </c>
      <c r="T146" t="s">
        <v>151</v>
      </c>
      <c r="U146" s="1">
        <f>Table1[[#This Row],[Res Net 2015]]+Table1[[#This Row],[Apt Net 2015]]</f>
        <v>67501670</v>
      </c>
      <c r="V146" s="1">
        <f>Table1[[#This Row],[Apt Eqized 2015]]+Table1[[#This Row],[Res Eqized 2015]]</f>
        <v>96915534.819999993</v>
      </c>
      <c r="W146" s="6">
        <f>Table1[[#This Row],[Res + Apt Net 2015]]/Table1[[#This Row],[Res + APT Eqized 2015]]</f>
        <v>0.69649999997802214</v>
      </c>
      <c r="X146" s="1">
        <f>VLOOKUP(Table1[[#This Row],[Town]],[1]Sheet1!$A$2:$B$170,2,FALSE)</f>
        <v>0</v>
      </c>
      <c r="Y146" s="1">
        <f>Table1[[#This Row],[Res + Apt Ratio]]*Table1[[#This Row],[Zillow House Value Index]]</f>
        <v>0</v>
      </c>
      <c r="Z146" s="1">
        <v>29</v>
      </c>
      <c r="AA146" s="1">
        <f>Table1[[#This Row],[Zillow Net]]*Table1[[#This Row],[FY 2015 Millrate]]/1000</f>
        <v>0</v>
      </c>
      <c r="AC146" s="2">
        <f>100*Table1[[#This Row],[PropertyTaxPerIncome]]/Table1[[#This Row],[Median household income]]</f>
        <v>3.8301103715561551</v>
      </c>
      <c r="AD146" s="9"/>
      <c r="AE146" s="9"/>
    </row>
    <row r="147" spans="1:31" x14ac:dyDescent="0.45">
      <c r="A147">
        <v>146</v>
      </c>
      <c r="B147">
        <v>901378250</v>
      </c>
      <c r="C147">
        <v>14381</v>
      </c>
      <c r="D147" s="1">
        <v>13177</v>
      </c>
      <c r="E147" s="1">
        <f>100-(Table1[[#This Row],[Census Households]]/Table1[[#This Row],[Houses]]*100)</f>
        <v>8.3721577080870588</v>
      </c>
      <c r="F147" s="1">
        <v>59961</v>
      </c>
      <c r="G147" s="1">
        <v>3109</v>
      </c>
      <c r="H147" s="1">
        <v>1083608534</v>
      </c>
      <c r="I147" s="1">
        <v>173736229</v>
      </c>
      <c r="J147" s="1">
        <f>Table1[[#This Row],[Apartment]]+Table1[[#This Row],[Residential]]</f>
        <v>1257344763</v>
      </c>
      <c r="K147" s="1">
        <f>IF(Table1[[#This Row],[Town]]="Hartford",((Table1[[#This Row],[Apartment]]*0.7)+(Table1[[#This Row],[Residential]]*0.32)),((Table1[[#This Row],[Apartment]]*0.7)+(Table1[[#This Row],[Residential]]*0.7)))</f>
        <v>880141334.0999999</v>
      </c>
      <c r="L147" s="1">
        <v>1798969184</v>
      </c>
      <c r="M147">
        <v>38</v>
      </c>
      <c r="N147" s="1">
        <f>Table1[[#This Row],[APTandRES]]/Table1[[#This Row],[Houses]]</f>
        <v>87430.968847785276</v>
      </c>
      <c r="O147" s="1">
        <f>Table1[[#This Row],[Assessed_APTandRES]]*Table1[[#This Row],[FY 2017 Mill Rate]]/1000/Table1[[#This Row],[Houses]]</f>
        <v>2325.6637713510877</v>
      </c>
      <c r="P147" s="1">
        <v>1141407927</v>
      </c>
      <c r="Q147" s="1">
        <v>1557385628.3299999</v>
      </c>
      <c r="R147" s="1">
        <v>140092050</v>
      </c>
      <c r="S147" s="1">
        <v>196042611.25</v>
      </c>
      <c r="T147" t="s">
        <v>152</v>
      </c>
      <c r="U147" s="1">
        <f>Table1[[#This Row],[Res Net 2015]]+Table1[[#This Row],[Apt Net 2015]]</f>
        <v>1281499977</v>
      </c>
      <c r="V147" s="1">
        <f>Table1[[#This Row],[Apt Eqized 2015]]+Table1[[#This Row],[Res Eqized 2015]]</f>
        <v>1753428239.5799999</v>
      </c>
      <c r="W147" s="6">
        <f>Table1[[#This Row],[Res + Apt Net 2015]]/Table1[[#This Row],[Res + APT Eqized 2015]]</f>
        <v>0.73085396258187263</v>
      </c>
      <c r="X147" s="1">
        <f>VLOOKUP(Table1[[#This Row],[Town]],[1]Sheet1!$A$2:$B$170,2,FALSE)</f>
        <v>181900</v>
      </c>
      <c r="Y147" s="1">
        <f>Table1[[#This Row],[Res + Apt Ratio]]*Table1[[#This Row],[Zillow House Value Index]]</f>
        <v>132942.33579364262</v>
      </c>
      <c r="Z147" s="1">
        <v>36.11</v>
      </c>
      <c r="AA147" s="1">
        <f>Table1[[#This Row],[Zillow Net]]*Table1[[#This Row],[FY 2015 Millrate]]/1000</f>
        <v>4800.5477455084356</v>
      </c>
      <c r="AB147" s="5">
        <f>100*Table1[[#This Row],[Median Propert Tax]]/Table1[[#This Row],[Median household income]]</f>
        <v>8.0061168851560769</v>
      </c>
      <c r="AC147" s="2">
        <f>100*Table1[[#This Row],[PropertyTaxPerIncome]]/Table1[[#This Row],[Median household income]]</f>
        <v>3.8786273933908504</v>
      </c>
      <c r="AD147" s="9">
        <f>Table1[[#This Row],[TaxperIncomeZillow]]-Table1[[#This Row],[TaxPerIncome]]</f>
        <v>4.1274894917652265</v>
      </c>
      <c r="AE147" s="9"/>
    </row>
    <row r="148" spans="1:31" x14ac:dyDescent="0.45">
      <c r="A148">
        <v>147</v>
      </c>
      <c r="B148">
        <v>901178600</v>
      </c>
      <c r="C148">
        <v>1146</v>
      </c>
      <c r="D148">
        <v>986</v>
      </c>
      <c r="E148" s="1">
        <f>100-(Table1[[#This Row],[Census Households]]/Table1[[#This Row],[Houses]]*100)</f>
        <v>13.961605584642228</v>
      </c>
      <c r="F148" s="1">
        <v>76012</v>
      </c>
      <c r="G148" s="1">
        <v>5677</v>
      </c>
      <c r="H148" s="1">
        <v>160830650</v>
      </c>
      <c r="I148" s="1">
        <v>25270</v>
      </c>
      <c r="J148" s="1">
        <f>Table1[[#This Row],[Apartment]]+Table1[[#This Row],[Residential]]</f>
        <v>160855920</v>
      </c>
      <c r="K148" s="1">
        <f>IF(Table1[[#This Row],[Town]]="Hartford",((Table1[[#This Row],[Apartment]]*0.7)+(Table1[[#This Row],[Residential]]*0.32)),((Table1[[#This Row],[Apartment]]*0.7)+(Table1[[#This Row],[Residential]]*0.7)))</f>
        <v>112599144</v>
      </c>
      <c r="L148" s="1">
        <v>202947440</v>
      </c>
      <c r="M148">
        <v>28</v>
      </c>
      <c r="N148" s="1">
        <f>Table1[[#This Row],[APTandRES]]/Table1[[#This Row],[Houses]]</f>
        <v>140362.93193717278</v>
      </c>
      <c r="O148" s="1">
        <f>Table1[[#This Row],[Assessed_APTandRES]]*Table1[[#This Row],[FY 2017 Mill Rate]]/1000/Table1[[#This Row],[Houses]]</f>
        <v>2751.1134659685863</v>
      </c>
      <c r="P148" s="1">
        <v>159165520</v>
      </c>
      <c r="Q148" s="1">
        <v>227379314.28999999</v>
      </c>
      <c r="R148" s="1">
        <v>25270</v>
      </c>
      <c r="S148" s="1">
        <v>36100</v>
      </c>
      <c r="T148" t="s">
        <v>153</v>
      </c>
      <c r="U148" s="1">
        <f>Table1[[#This Row],[Res Net 2015]]+Table1[[#This Row],[Apt Net 2015]]</f>
        <v>159190790</v>
      </c>
      <c r="V148" s="1">
        <f>Table1[[#This Row],[Apt Eqized 2015]]+Table1[[#This Row],[Res Eqized 2015]]</f>
        <v>227415414.28999999</v>
      </c>
      <c r="W148" s="6">
        <f>Table1[[#This Row],[Res + Apt Net 2015]]/Table1[[#This Row],[Res + APT Eqized 2015]]</f>
        <v>0.69999999998680829</v>
      </c>
      <c r="X148" s="1">
        <f>VLOOKUP(Table1[[#This Row],[Town]],[1]Sheet1!$A$2:$B$170,2,FALSE)</f>
        <v>214500</v>
      </c>
      <c r="Y148" s="1">
        <f>Table1[[#This Row],[Res + Apt Ratio]]*Table1[[#This Row],[Zillow House Value Index]]</f>
        <v>150149.99999717038</v>
      </c>
      <c r="Z148" s="1">
        <v>24.25</v>
      </c>
      <c r="AA148" s="1">
        <f>Table1[[#This Row],[Zillow Net]]*Table1[[#This Row],[FY 2015 Millrate]]/1000</f>
        <v>3641.1374999313816</v>
      </c>
      <c r="AB148" s="5">
        <f>100*Table1[[#This Row],[Median Propert Tax]]/Table1[[#This Row],[Median household income]]</f>
        <v>4.7902140450604929</v>
      </c>
      <c r="AC148" s="2">
        <f>100*Table1[[#This Row],[PropertyTaxPerIncome]]/Table1[[#This Row],[Median household income]]</f>
        <v>3.6193146686951883</v>
      </c>
      <c r="AD148" s="9">
        <f>Table1[[#This Row],[TaxperIncomeZillow]]-Table1[[#This Row],[TaxPerIncome]]</f>
        <v>1.1708993763653046</v>
      </c>
      <c r="AE148" s="9"/>
    </row>
    <row r="149" spans="1:31" x14ac:dyDescent="0.45">
      <c r="A149">
        <v>148</v>
      </c>
      <c r="B149">
        <v>900978740</v>
      </c>
      <c r="C149">
        <v>19102</v>
      </c>
      <c r="D149" s="1">
        <v>17692</v>
      </c>
      <c r="E149" s="1">
        <f>100-(Table1[[#This Row],[Census Households]]/Table1[[#This Row],[Houses]]*100)</f>
        <v>7.3814260286880966</v>
      </c>
      <c r="F149" s="1">
        <v>74060</v>
      </c>
      <c r="G149" s="1">
        <v>4013</v>
      </c>
      <c r="H149" s="1">
        <v>2688050060</v>
      </c>
      <c r="I149" s="1">
        <v>24122700</v>
      </c>
      <c r="J149" s="1">
        <f>Table1[[#This Row],[Apartment]]+Table1[[#This Row],[Residential]]</f>
        <v>2712172760</v>
      </c>
      <c r="K149" s="1">
        <f>IF(Table1[[#This Row],[Town]]="Hartford",((Table1[[#This Row],[Apartment]]*0.7)+(Table1[[#This Row],[Residential]]*0.32)),((Table1[[#This Row],[Apartment]]*0.7)+(Table1[[#This Row],[Residential]]*0.7)))</f>
        <v>1898520931.9999998</v>
      </c>
      <c r="L149" s="1">
        <v>4424353888</v>
      </c>
      <c r="M149">
        <v>28</v>
      </c>
      <c r="N149" s="1">
        <f>Table1[[#This Row],[APTandRES]]/Table1[[#This Row],[Houses]]</f>
        <v>141983.70641817609</v>
      </c>
      <c r="O149" s="1">
        <f>Table1[[#This Row],[Assessed_APTandRES]]*Table1[[#This Row],[FY 2017 Mill Rate]]/1000/Table1[[#This Row],[Houses]]</f>
        <v>2782.8806457962514</v>
      </c>
      <c r="P149" s="1">
        <v>2666762570</v>
      </c>
      <c r="Q149" s="1">
        <v>3809660814.29</v>
      </c>
      <c r="R149" s="1">
        <v>23595300</v>
      </c>
      <c r="S149" s="1">
        <v>33707571.43</v>
      </c>
      <c r="T149" t="s">
        <v>154</v>
      </c>
      <c r="U149" s="1">
        <f>Table1[[#This Row],[Res Net 2015]]+Table1[[#This Row],[Apt Net 2015]]</f>
        <v>2690357870</v>
      </c>
      <c r="V149" s="1">
        <f>Table1[[#This Row],[Apt Eqized 2015]]+Table1[[#This Row],[Res Eqized 2015]]</f>
        <v>3843368385.7199998</v>
      </c>
      <c r="W149" s="6">
        <f>Table1[[#This Row],[Res + Apt Net 2015]]/Table1[[#This Row],[Res + APT Eqized 2015]]</f>
        <v>0.69999999999895923</v>
      </c>
      <c r="X149" s="1">
        <f>VLOOKUP(Table1[[#This Row],[Town]],[1]Sheet1!$A$2:$B$170,2,FALSE)</f>
        <v>240500</v>
      </c>
      <c r="Y149" s="1">
        <f>Table1[[#This Row],[Res + Apt Ratio]]*Table1[[#This Row],[Zillow House Value Index]]</f>
        <v>168349.99999974971</v>
      </c>
      <c r="Z149" s="1">
        <v>26.89</v>
      </c>
      <c r="AA149" s="1">
        <f>Table1[[#This Row],[Zillow Net]]*Table1[[#This Row],[FY 2015 Millrate]]/1000</f>
        <v>4526.9314999932694</v>
      </c>
      <c r="AB149" s="5">
        <f>100*Table1[[#This Row],[Median Propert Tax]]/Table1[[#This Row],[Median household income]]</f>
        <v>6.1125189035825951</v>
      </c>
      <c r="AC149" s="2">
        <f>100*Table1[[#This Row],[PropertyTaxPerIncome]]/Table1[[#This Row],[Median household income]]</f>
        <v>3.7576028163600479</v>
      </c>
      <c r="AD149" s="9">
        <f>Table1[[#This Row],[TaxperIncomeZillow]]-Table1[[#This Row],[TaxPerIncome]]</f>
        <v>2.3549160872225472</v>
      </c>
      <c r="AE149" s="9"/>
    </row>
    <row r="150" spans="1:31" x14ac:dyDescent="0.45">
      <c r="A150">
        <v>149</v>
      </c>
      <c r="B150">
        <v>900579510</v>
      </c>
      <c r="C150">
        <v>817</v>
      </c>
      <c r="D150">
        <v>593</v>
      </c>
      <c r="E150" s="1">
        <f>100-(Table1[[#This Row],[Census Households]]/Table1[[#This Row],[Houses]]*100)</f>
        <v>27.41738066095472</v>
      </c>
      <c r="F150" s="1">
        <v>90865</v>
      </c>
      <c r="G150" s="1">
        <v>17673</v>
      </c>
      <c r="H150" s="1">
        <v>304755790</v>
      </c>
      <c r="I150" s="1">
        <v>0</v>
      </c>
      <c r="J150" s="1">
        <f>Table1[[#This Row],[Apartment]]+Table1[[#This Row],[Residential]]</f>
        <v>304755790</v>
      </c>
      <c r="K150" s="1">
        <f>IF(Table1[[#This Row],[Town]]="Hartford",((Table1[[#This Row],[Apartment]]*0.7)+(Table1[[#This Row],[Residential]]*0.32)),((Table1[[#This Row],[Apartment]]*0.7)+(Table1[[#This Row],[Residential]]*0.7)))</f>
        <v>213329053</v>
      </c>
      <c r="L150" s="1">
        <v>363002080</v>
      </c>
      <c r="M150">
        <v>14</v>
      </c>
      <c r="N150" s="1">
        <f>Table1[[#This Row],[APTandRES]]/Table1[[#This Row],[Houses]]</f>
        <v>373018.10281517747</v>
      </c>
      <c r="O150" s="1">
        <f>Table1[[#This Row],[Assessed_APTandRES]]*Table1[[#This Row],[FY 2017 Mill Rate]]/1000/Table1[[#This Row],[Houses]]</f>
        <v>3655.5774075887393</v>
      </c>
      <c r="P150" s="1">
        <v>301799854</v>
      </c>
      <c r="Q150" s="1">
        <v>445461039.11000001</v>
      </c>
      <c r="R150" s="1">
        <v>0</v>
      </c>
      <c r="S150" s="1">
        <v>0</v>
      </c>
      <c r="T150" t="s">
        <v>155</v>
      </c>
      <c r="U150" s="1">
        <f>Table1[[#This Row],[Res Net 2015]]+Table1[[#This Row],[Apt Net 2015]]</f>
        <v>301799854</v>
      </c>
      <c r="V150" s="1">
        <f>Table1[[#This Row],[Apt Eqized 2015]]+Table1[[#This Row],[Res Eqized 2015]]</f>
        <v>445461039.11000001</v>
      </c>
      <c r="W150" s="6">
        <f>Table1[[#This Row],[Res + Apt Net 2015]]/Table1[[#This Row],[Res + APT Eqized 2015]]</f>
        <v>0.67750000000667843</v>
      </c>
      <c r="X150" s="1">
        <f>VLOOKUP(Table1[[#This Row],[Town]],[1]Sheet1!$A$2:$B$170,2,FALSE)</f>
        <v>333000</v>
      </c>
      <c r="Y150" s="1">
        <f>Table1[[#This Row],[Res + Apt Ratio]]*Table1[[#This Row],[Zillow House Value Index]]</f>
        <v>225607.50000222391</v>
      </c>
      <c r="Z150" s="1">
        <v>14.2</v>
      </c>
      <c r="AA150" s="1">
        <f>Table1[[#This Row],[Zillow Net]]*Table1[[#This Row],[FY 2015 Millrate]]/1000</f>
        <v>3203.6265000315793</v>
      </c>
      <c r="AB150" s="5">
        <f>100*Table1[[#This Row],[Median Propert Tax]]/Table1[[#This Row],[Median household income]]</f>
        <v>3.5256991141050777</v>
      </c>
      <c r="AC150" s="2">
        <f>100*Table1[[#This Row],[PropertyTaxPerIncome]]/Table1[[#This Row],[Median household income]]</f>
        <v>4.0230863452250469</v>
      </c>
      <c r="AD150" s="9">
        <f>Table1[[#This Row],[TaxperIncomeZillow]]-Table1[[#This Row],[TaxPerIncome]]</f>
        <v>-0.49738723111996919</v>
      </c>
      <c r="AE150" s="9"/>
    </row>
    <row r="151" spans="1:31" x14ac:dyDescent="0.45">
      <c r="A151">
        <v>150</v>
      </c>
      <c r="B151">
        <v>900579720</v>
      </c>
      <c r="C151">
        <v>2144</v>
      </c>
      <c r="D151" s="1">
        <v>1466</v>
      </c>
      <c r="E151" s="1">
        <f>100-(Table1[[#This Row],[Census Households]]/Table1[[#This Row],[Houses]]*100)</f>
        <v>31.623134328358205</v>
      </c>
      <c r="F151" s="1">
        <v>81354</v>
      </c>
      <c r="G151" s="1">
        <v>8926</v>
      </c>
      <c r="H151" s="1">
        <v>954242450</v>
      </c>
      <c r="I151" s="1">
        <v>1491160</v>
      </c>
      <c r="J151" s="1">
        <f>Table1[[#This Row],[Apartment]]+Table1[[#This Row],[Residential]]</f>
        <v>955733610</v>
      </c>
      <c r="K151" s="1">
        <f>IF(Table1[[#This Row],[Town]]="Hartford",((Table1[[#This Row],[Apartment]]*0.7)+(Table1[[#This Row],[Residential]]*0.32)),((Table1[[#This Row],[Apartment]]*0.7)+(Table1[[#This Row],[Residential]]*0.7)))</f>
        <v>669013527</v>
      </c>
      <c r="L151" s="1">
        <v>1124673821</v>
      </c>
      <c r="M151">
        <v>14</v>
      </c>
      <c r="N151" s="1">
        <f>Table1[[#This Row],[APTandRES]]/Table1[[#This Row],[Houses]]</f>
        <v>445771.2733208955</v>
      </c>
      <c r="O151" s="1">
        <f>Table1[[#This Row],[Assessed_APTandRES]]*Table1[[#This Row],[FY 2017 Mill Rate]]/1000/Table1[[#This Row],[Houses]]</f>
        <v>4368.5584785447763</v>
      </c>
      <c r="P151" s="1">
        <v>939293760</v>
      </c>
      <c r="Q151" s="1">
        <v>1490232841.5</v>
      </c>
      <c r="R151" s="1">
        <v>1425640</v>
      </c>
      <c r="S151" s="1">
        <v>2278836.3199999998</v>
      </c>
      <c r="T151" t="s">
        <v>156</v>
      </c>
      <c r="U151" s="1">
        <f>Table1[[#This Row],[Res Net 2015]]+Table1[[#This Row],[Apt Net 2015]]</f>
        <v>940719400</v>
      </c>
      <c r="V151" s="1">
        <f>Table1[[#This Row],[Apt Eqized 2015]]+Table1[[#This Row],[Res Eqized 2015]]</f>
        <v>1492511677.8199999</v>
      </c>
      <c r="W151" s="6">
        <f>Table1[[#This Row],[Res + Apt Net 2015]]/Table1[[#This Row],[Res + APT Eqized 2015]]</f>
        <v>0.63029282382167917</v>
      </c>
      <c r="X151" s="1">
        <f>VLOOKUP(Table1[[#This Row],[Town]],[1]Sheet1!$A$2:$B$170,2,FALSE)</f>
        <v>584300</v>
      </c>
      <c r="Y151" s="1">
        <f>Table1[[#This Row],[Res + Apt Ratio]]*Table1[[#This Row],[Zillow House Value Index]]</f>
        <v>368280.09695900715</v>
      </c>
      <c r="Z151" s="1">
        <v>13.5</v>
      </c>
      <c r="AA151" s="1">
        <f>Table1[[#This Row],[Zillow Net]]*Table1[[#This Row],[FY 2015 Millrate]]/1000</f>
        <v>4971.7813089465963</v>
      </c>
      <c r="AB151" s="5">
        <f>100*Table1[[#This Row],[Median Propert Tax]]/Table1[[#This Row],[Median household income]]</f>
        <v>6.1112930021223244</v>
      </c>
      <c r="AC151" s="2">
        <f>100*Table1[[#This Row],[PropertyTaxPerIncome]]/Table1[[#This Row],[Median household income]]</f>
        <v>5.3698139962936997</v>
      </c>
      <c r="AD151" s="9">
        <f>Table1[[#This Row],[TaxperIncomeZillow]]-Table1[[#This Row],[TaxPerIncome]]</f>
        <v>0.74147900582862469</v>
      </c>
      <c r="AE151" s="9"/>
    </row>
    <row r="152" spans="1:31" x14ac:dyDescent="0.45">
      <c r="A152">
        <v>151</v>
      </c>
      <c r="B152">
        <v>900980070</v>
      </c>
      <c r="C152">
        <v>47901</v>
      </c>
      <c r="D152" s="1">
        <v>40213</v>
      </c>
      <c r="E152" s="1">
        <f>100-(Table1[[#This Row],[Census Households]]/Table1[[#This Row],[Houses]]*100)</f>
        <v>16.049769315880667</v>
      </c>
      <c r="F152" s="1">
        <v>40467</v>
      </c>
      <c r="G152" s="1">
        <v>1298</v>
      </c>
      <c r="H152" s="1">
        <v>2078281410</v>
      </c>
      <c r="I152" s="1">
        <v>223733020</v>
      </c>
      <c r="J152" s="1">
        <f>Table1[[#This Row],[Apartment]]+Table1[[#This Row],[Residential]]</f>
        <v>2302014430</v>
      </c>
      <c r="K152" s="1">
        <f>IF(Table1[[#This Row],[Town]]="Hartford",((Table1[[#This Row],[Apartment]]*0.7)+(Table1[[#This Row],[Residential]]*0.32)),((Table1[[#This Row],[Apartment]]*0.7)+(Table1[[#This Row],[Residential]]*0.7)))</f>
        <v>1611410101</v>
      </c>
      <c r="L152" s="1">
        <v>4262655607</v>
      </c>
      <c r="M152">
        <v>60</v>
      </c>
      <c r="N152" s="1">
        <f>Table1[[#This Row],[APTandRES]]/Table1[[#This Row],[Houses]]</f>
        <v>48057.75307404856</v>
      </c>
      <c r="O152" s="1">
        <f>Table1[[#This Row],[Assessed_APTandRES]]*Table1[[#This Row],[FY 2017 Mill Rate]]/1000/Table1[[#This Row],[Houses]]</f>
        <v>2018.4256291100396</v>
      </c>
      <c r="P152" s="1">
        <v>2069341720</v>
      </c>
      <c r="Q152" s="1">
        <v>2872091214.4299998</v>
      </c>
      <c r="R152" s="1">
        <v>222545350</v>
      </c>
      <c r="S152" s="1">
        <v>333002169.68000001</v>
      </c>
      <c r="T152" t="s">
        <v>157</v>
      </c>
      <c r="U152" s="1">
        <f>Table1[[#This Row],[Res Net 2015]]+Table1[[#This Row],[Apt Net 2015]]</f>
        <v>2291887070</v>
      </c>
      <c r="V152" s="1">
        <f>Table1[[#This Row],[Apt Eqized 2015]]+Table1[[#This Row],[Res Eqized 2015]]</f>
        <v>3205093384.1099997</v>
      </c>
      <c r="W152" s="6">
        <f>Table1[[#This Row],[Res + Apt Net 2015]]/Table1[[#This Row],[Res + APT Eqized 2015]]</f>
        <v>0.7150765345442246</v>
      </c>
      <c r="X152" s="1">
        <f>VLOOKUP(Table1[[#This Row],[Town]],[1]Sheet1!$A$2:$B$170,2,FALSE)</f>
        <v>109200</v>
      </c>
      <c r="Y152" s="1">
        <f>Table1[[#This Row],[Res + Apt Ratio]]*Table1[[#This Row],[Zillow House Value Index]]</f>
        <v>78086.357572229332</v>
      </c>
      <c r="Z152" s="1">
        <v>58.22</v>
      </c>
      <c r="AA152" s="1">
        <f>Table1[[#This Row],[Zillow Net]]*Table1[[#This Row],[FY 2015 Millrate]]/1000</f>
        <v>4546.1877378551917</v>
      </c>
      <c r="AB152" s="5">
        <f>100*Table1[[#This Row],[Median Propert Tax]]/Table1[[#This Row],[Median household income]]</f>
        <v>11.23430878952033</v>
      </c>
      <c r="AC152" s="2">
        <f>100*Table1[[#This Row],[PropertyTaxPerIncome]]/Table1[[#This Row],[Median household income]]</f>
        <v>4.9878311441669503</v>
      </c>
      <c r="AD152" s="9">
        <f>Table1[[#This Row],[TaxperIncomeZillow]]-Table1[[#This Row],[TaxPerIncome]]</f>
        <v>6.2464776453533801</v>
      </c>
      <c r="AE152" s="9"/>
    </row>
    <row r="153" spans="1:31" x14ac:dyDescent="0.45">
      <c r="A153">
        <v>152</v>
      </c>
      <c r="B153">
        <v>901180280</v>
      </c>
      <c r="C153">
        <v>8684</v>
      </c>
      <c r="D153" s="1">
        <v>7839</v>
      </c>
      <c r="E153" s="1">
        <f>100-(Table1[[#This Row],[Census Households]]/Table1[[#This Row],[Houses]]*100)</f>
        <v>9.7305389221556879</v>
      </c>
      <c r="F153" s="1">
        <v>75956</v>
      </c>
      <c r="G153" s="1">
        <v>3479</v>
      </c>
      <c r="H153" s="1">
        <v>1415914880</v>
      </c>
      <c r="I153" s="1">
        <v>5877600</v>
      </c>
      <c r="J153" s="1">
        <f>Table1[[#This Row],[Apartment]]+Table1[[#This Row],[Residential]]</f>
        <v>1421792480</v>
      </c>
      <c r="K153" s="1">
        <f>IF(Table1[[#This Row],[Town]]="Hartford",((Table1[[#This Row],[Apartment]]*0.7)+(Table1[[#This Row],[Residential]]*0.32)),((Table1[[#This Row],[Apartment]]*0.7)+(Table1[[#This Row],[Residential]]*0.7)))</f>
        <v>995254735.99999988</v>
      </c>
      <c r="L153" s="1">
        <v>3243801168</v>
      </c>
      <c r="M153">
        <v>27</v>
      </c>
      <c r="N153" s="1">
        <f>Table1[[#This Row],[APTandRES]]/Table1[[#This Row],[Houses]]</f>
        <v>163725.52740672501</v>
      </c>
      <c r="O153" s="1">
        <f>Table1[[#This Row],[Assessed_APTandRES]]*Table1[[#This Row],[FY 2017 Mill Rate]]/1000/Table1[[#This Row],[Houses]]</f>
        <v>3094.4124679871024</v>
      </c>
      <c r="P153" s="1">
        <v>1403212900</v>
      </c>
      <c r="Q153" s="1">
        <v>2074837941.74</v>
      </c>
      <c r="R153" s="1">
        <v>5877600</v>
      </c>
      <c r="S153" s="1">
        <v>8681831.6099999994</v>
      </c>
      <c r="T153" t="s">
        <v>158</v>
      </c>
      <c r="U153" s="1">
        <f>Table1[[#This Row],[Res Net 2015]]+Table1[[#This Row],[Apt Net 2015]]</f>
        <v>1409090500</v>
      </c>
      <c r="V153" s="1">
        <f>Table1[[#This Row],[Apt Eqized 2015]]+Table1[[#This Row],[Res Eqized 2015]]</f>
        <v>2083519773.3499999</v>
      </c>
      <c r="W153" s="6">
        <f>Table1[[#This Row],[Res + Apt Net 2015]]/Table1[[#This Row],[Res + APT Eqized 2015]]</f>
        <v>0.67630291683499855</v>
      </c>
      <c r="X153" s="1">
        <f>VLOOKUP(Table1[[#This Row],[Town]],[1]Sheet1!$A$2:$B$170,2,FALSE)</f>
        <v>225200</v>
      </c>
      <c r="Y153" s="1">
        <f>Table1[[#This Row],[Res + Apt Ratio]]*Table1[[#This Row],[Zillow House Value Index]]</f>
        <v>152303.41687124167</v>
      </c>
      <c r="Z153" s="1">
        <v>24.8</v>
      </c>
      <c r="AA153" s="1">
        <f>Table1[[#This Row],[Zillow Net]]*Table1[[#This Row],[FY 2015 Millrate]]/1000</f>
        <v>3777.1247384067938</v>
      </c>
      <c r="AB153" s="5">
        <f>100*Table1[[#This Row],[Median Propert Tax]]/Table1[[#This Row],[Median household income]]</f>
        <v>4.9727799494533595</v>
      </c>
      <c r="AC153" s="2">
        <f>100*Table1[[#This Row],[PropertyTaxPerIncome]]/Table1[[#This Row],[Median household income]]</f>
        <v>4.0739539575373938</v>
      </c>
      <c r="AD153" s="9">
        <f>Table1[[#This Row],[TaxperIncomeZillow]]-Table1[[#This Row],[TaxPerIncome]]</f>
        <v>0.89882599191596579</v>
      </c>
      <c r="AE153" s="9"/>
    </row>
    <row r="154" spans="1:31" x14ac:dyDescent="0.45">
      <c r="A154">
        <v>153</v>
      </c>
      <c r="B154">
        <v>900580490</v>
      </c>
      <c r="C154">
        <v>9206</v>
      </c>
      <c r="D154" s="1">
        <v>8146</v>
      </c>
      <c r="E154" s="1">
        <f>100-(Table1[[#This Row],[Census Households]]/Table1[[#This Row],[Houses]]*100)</f>
        <v>11.514229850097763</v>
      </c>
      <c r="F154" s="1">
        <v>78722</v>
      </c>
      <c r="G154" s="1">
        <v>8473</v>
      </c>
      <c r="H154" s="1">
        <v>1241986940</v>
      </c>
      <c r="I154" s="1">
        <v>11668200</v>
      </c>
      <c r="J154" s="1">
        <f>Table1[[#This Row],[Apartment]]+Table1[[#This Row],[Residential]]</f>
        <v>1253655140</v>
      </c>
      <c r="K154" s="1">
        <f>IF(Table1[[#This Row],[Town]]="Hartford",((Table1[[#This Row],[Apartment]]*0.7)+(Table1[[#This Row],[Residential]]*0.32)),((Table1[[#This Row],[Apartment]]*0.7)+(Table1[[#This Row],[Residential]]*0.7)))</f>
        <v>877558598</v>
      </c>
      <c r="L154" s="1">
        <v>1821423601</v>
      </c>
      <c r="M154">
        <v>31</v>
      </c>
      <c r="N154" s="1">
        <f>Table1[[#This Row],[APTandRES]]/Table1[[#This Row],[Houses]]</f>
        <v>136178.05127091028</v>
      </c>
      <c r="O154" s="1">
        <f>Table1[[#This Row],[Assessed_APTandRES]]*Table1[[#This Row],[FY 2017 Mill Rate]]/1000/Table1[[#This Row],[Houses]]</f>
        <v>2955.063712578753</v>
      </c>
      <c r="P154" s="1">
        <v>1232347490</v>
      </c>
      <c r="Q154" s="1">
        <v>1820037645.8399999</v>
      </c>
      <c r="R154" s="1">
        <v>11668200</v>
      </c>
      <c r="S154" s="1">
        <v>17181858.34</v>
      </c>
      <c r="T154" t="s">
        <v>159</v>
      </c>
      <c r="U154" s="1">
        <f>Table1[[#This Row],[Res Net 2015]]+Table1[[#This Row],[Apt Net 2015]]</f>
        <v>1244015690</v>
      </c>
      <c r="V154" s="1">
        <f>Table1[[#This Row],[Apt Eqized 2015]]+Table1[[#This Row],[Res Eqized 2015]]</f>
        <v>1837219504.1799998</v>
      </c>
      <c r="W154" s="6">
        <f>Table1[[#This Row],[Res + Apt Net 2015]]/Table1[[#This Row],[Res + APT Eqized 2015]]</f>
        <v>0.67711870419927722</v>
      </c>
      <c r="X154" s="1">
        <f>VLOOKUP(Table1[[#This Row],[Town]],[1]Sheet1!$A$2:$B$170,2,FALSE)</f>
        <v>212000</v>
      </c>
      <c r="Y154" s="1">
        <f>Table1[[#This Row],[Res + Apt Ratio]]*Table1[[#This Row],[Zillow House Value Index]]</f>
        <v>143549.16529024678</v>
      </c>
      <c r="Z154" s="1">
        <v>25.09</v>
      </c>
      <c r="AA154" s="1">
        <f>Table1[[#This Row],[Zillow Net]]*Table1[[#This Row],[FY 2015 Millrate]]/1000</f>
        <v>3601.6485571322914</v>
      </c>
      <c r="AB154" s="5">
        <f>100*Table1[[#This Row],[Median Propert Tax]]/Table1[[#This Row],[Median household income]]</f>
        <v>4.5751486968475037</v>
      </c>
      <c r="AC154" s="2">
        <f>100*Table1[[#This Row],[PropertyTaxPerIncome]]/Table1[[#This Row],[Median household income]]</f>
        <v>3.7537965404572455</v>
      </c>
      <c r="AD154" s="9">
        <f>Table1[[#This Row],[TaxperIncomeZillow]]-Table1[[#This Row],[TaxPerIncome]]</f>
        <v>0.82135215639025816</v>
      </c>
      <c r="AE154" s="9"/>
    </row>
    <row r="155" spans="1:31" x14ac:dyDescent="0.45">
      <c r="A155">
        <v>154</v>
      </c>
      <c r="B155">
        <v>900382590</v>
      </c>
      <c r="C155">
        <v>26745</v>
      </c>
      <c r="D155" s="1">
        <v>24935</v>
      </c>
      <c r="E155" s="1">
        <f>100-(Table1[[#This Row],[Census Households]]/Table1[[#This Row],[Houses]]*100)</f>
        <v>6.7676201159095086</v>
      </c>
      <c r="F155" s="1">
        <v>86569</v>
      </c>
      <c r="G155" s="1">
        <v>3541</v>
      </c>
      <c r="H155" s="1">
        <v>4489557066</v>
      </c>
      <c r="I155" s="1">
        <v>125006540</v>
      </c>
      <c r="J155" s="1">
        <f>Table1[[#This Row],[Apartment]]+Table1[[#This Row],[Residential]]</f>
        <v>4614563606</v>
      </c>
      <c r="K155" s="1">
        <f>IF(Table1[[#This Row],[Town]]="Hartford",((Table1[[#This Row],[Apartment]]*0.7)+(Table1[[#This Row],[Residential]]*0.32)),((Table1[[#This Row],[Apartment]]*0.7)+(Table1[[#This Row],[Residential]]*0.7)))</f>
        <v>3230194524.1999998</v>
      </c>
      <c r="L155" s="1">
        <v>6263510462</v>
      </c>
      <c r="M155">
        <v>40</v>
      </c>
      <c r="N155" s="1">
        <f>Table1[[#This Row],[APTandRES]]/Table1[[#This Row],[Houses]]</f>
        <v>172539.30102822959</v>
      </c>
      <c r="O155" s="1">
        <f>Table1[[#This Row],[Assessed_APTandRES]]*Table1[[#This Row],[FY 2017 Mill Rate]]/1000/Table1[[#This Row],[Houses]]</f>
        <v>4831.1004287904279</v>
      </c>
      <c r="P155" s="1">
        <v>4419949858</v>
      </c>
      <c r="Q155" s="1">
        <v>6740811130.0900002</v>
      </c>
      <c r="R155" s="1">
        <v>85542311</v>
      </c>
      <c r="S155" s="1">
        <v>168489877.88</v>
      </c>
      <c r="T155" t="s">
        <v>160</v>
      </c>
      <c r="U155" s="1">
        <f>Table1[[#This Row],[Res Net 2015]]+Table1[[#This Row],[Apt Net 2015]]</f>
        <v>4505492169</v>
      </c>
      <c r="V155" s="1">
        <f>Table1[[#This Row],[Apt Eqized 2015]]+Table1[[#This Row],[Res Eqized 2015]]</f>
        <v>6909301007.9700003</v>
      </c>
      <c r="W155" s="6">
        <f>Table1[[#This Row],[Res + Apt Net 2015]]/Table1[[#This Row],[Res + APT Eqized 2015]]</f>
        <v>0.65209087920801767</v>
      </c>
      <c r="X155" s="1">
        <f>VLOOKUP(Table1[[#This Row],[Town]],[1]Sheet1!$A$2:$B$170,2,FALSE)</f>
        <v>289700</v>
      </c>
      <c r="Y155" s="1">
        <f>Table1[[#This Row],[Res + Apt Ratio]]*Table1[[#This Row],[Zillow House Value Index]]</f>
        <v>188910.72770656273</v>
      </c>
      <c r="Z155" s="1">
        <v>37.369999999999997</v>
      </c>
      <c r="AA155" s="1">
        <f>Table1[[#This Row],[Zillow Net]]*Table1[[#This Row],[FY 2015 Millrate]]/1000</f>
        <v>7059.5938943942483</v>
      </c>
      <c r="AB155" s="5">
        <f>100*Table1[[#This Row],[Median Propert Tax]]/Table1[[#This Row],[Median household income]]</f>
        <v>8.1548751797921302</v>
      </c>
      <c r="AC155" s="2">
        <f>100*Table1[[#This Row],[PropertyTaxPerIncome]]/Table1[[#This Row],[Median household income]]</f>
        <v>5.5806355956409659</v>
      </c>
      <c r="AD155" s="9">
        <f>Table1[[#This Row],[TaxperIncomeZillow]]-Table1[[#This Row],[TaxPerIncome]]</f>
        <v>2.5742395841511643</v>
      </c>
      <c r="AE155" s="9"/>
    </row>
    <row r="156" spans="1:31" x14ac:dyDescent="0.45">
      <c r="A156">
        <v>155</v>
      </c>
      <c r="B156">
        <v>900982870</v>
      </c>
      <c r="C156">
        <v>22511</v>
      </c>
      <c r="D156" s="1">
        <v>20137</v>
      </c>
      <c r="E156" s="1">
        <f>100-(Table1[[#This Row],[Census Households]]/Table1[[#This Row],[Houses]]*100)</f>
        <v>10.545955310736971</v>
      </c>
      <c r="F156" s="1">
        <v>50846</v>
      </c>
      <c r="G156" s="1">
        <v>2237</v>
      </c>
      <c r="H156" s="1">
        <v>1801857866</v>
      </c>
      <c r="I156" s="1">
        <v>106500424</v>
      </c>
      <c r="J156" s="1">
        <f>Table1[[#This Row],[Apartment]]+Table1[[#This Row],[Residential]]</f>
        <v>1908358290</v>
      </c>
      <c r="K156" s="1">
        <f>IF(Table1[[#This Row],[Town]]="Hartford",((Table1[[#This Row],[Apartment]]*0.7)+(Table1[[#This Row],[Residential]]*0.32)),((Table1[[#This Row],[Apartment]]*0.7)+(Table1[[#This Row],[Residential]]*0.7)))</f>
        <v>1335850802.9999998</v>
      </c>
      <c r="L156" s="1">
        <v>2672441561</v>
      </c>
      <c r="M156">
        <v>35</v>
      </c>
      <c r="N156" s="1">
        <f>Table1[[#This Row],[APTandRES]]/Table1[[#This Row],[Houses]]</f>
        <v>84774.478699302563</v>
      </c>
      <c r="O156" s="1">
        <f>Table1[[#This Row],[Assessed_APTandRES]]*Table1[[#This Row],[FY 2017 Mill Rate]]/1000/Table1[[#This Row],[Houses]]</f>
        <v>2076.9747281329123</v>
      </c>
      <c r="P156" s="1">
        <v>1779036011</v>
      </c>
      <c r="Q156" s="1">
        <v>2541480015.71</v>
      </c>
      <c r="R156" s="1">
        <v>103116862</v>
      </c>
      <c r="S156" s="1">
        <v>147309802.86000001</v>
      </c>
      <c r="T156" t="s">
        <v>161</v>
      </c>
      <c r="U156" s="1">
        <f>Table1[[#This Row],[Res Net 2015]]+Table1[[#This Row],[Apt Net 2015]]</f>
        <v>1882152873</v>
      </c>
      <c r="V156" s="1">
        <f>Table1[[#This Row],[Apt Eqized 2015]]+Table1[[#This Row],[Res Eqized 2015]]</f>
        <v>2688789818.5700002</v>
      </c>
      <c r="W156" s="6">
        <f>Table1[[#This Row],[Res + Apt Net 2015]]/Table1[[#This Row],[Res + APT Eqized 2015]]</f>
        <v>0.70000000000037188</v>
      </c>
      <c r="X156" s="1">
        <f>VLOOKUP(Table1[[#This Row],[Town]],[1]Sheet1!$A$2:$B$170,2,FALSE)</f>
        <v>165800</v>
      </c>
      <c r="Y156" s="1">
        <f>Table1[[#This Row],[Res + Apt Ratio]]*Table1[[#This Row],[Zillow House Value Index]]</f>
        <v>116060.00000006166</v>
      </c>
      <c r="Z156" s="1">
        <v>31.25</v>
      </c>
      <c r="AA156" s="1">
        <f>Table1[[#This Row],[Zillow Net]]*Table1[[#This Row],[FY 2015 Millrate]]/1000</f>
        <v>3626.8750000019268</v>
      </c>
      <c r="AB156" s="5">
        <f>100*Table1[[#This Row],[Median Propert Tax]]/Table1[[#This Row],[Median household income]]</f>
        <v>7.1330586476850231</v>
      </c>
      <c r="AC156" s="2">
        <f>100*Table1[[#This Row],[PropertyTaxPerIncome]]/Table1[[#This Row],[Median household income]]</f>
        <v>4.0848340639045597</v>
      </c>
      <c r="AD156" s="9">
        <f>Table1[[#This Row],[TaxperIncomeZillow]]-Table1[[#This Row],[TaxPerIncome]]</f>
        <v>3.0482245837804633</v>
      </c>
      <c r="AE156" s="9"/>
    </row>
    <row r="157" spans="1:31" x14ac:dyDescent="0.45">
      <c r="A157">
        <v>156</v>
      </c>
      <c r="B157">
        <v>900781680</v>
      </c>
      <c r="C157">
        <v>4055</v>
      </c>
      <c r="D157" s="1">
        <v>2810</v>
      </c>
      <c r="E157" s="1">
        <f>100-(Table1[[#This Row],[Census Households]]/Table1[[#This Row],[Houses]]*100)</f>
        <v>30.702836004932195</v>
      </c>
      <c r="F157" s="1">
        <v>78346</v>
      </c>
      <c r="G157" s="1">
        <v>23364</v>
      </c>
      <c r="H157" s="1">
        <v>854994254</v>
      </c>
      <c r="I157" s="1">
        <v>5736280</v>
      </c>
      <c r="J157" s="1">
        <f>Table1[[#This Row],[Apartment]]+Table1[[#This Row],[Residential]]</f>
        <v>860730534</v>
      </c>
      <c r="K157" s="1">
        <f>IF(Table1[[#This Row],[Town]]="Hartford",((Table1[[#This Row],[Apartment]]*0.7)+(Table1[[#This Row],[Residential]]*0.32)),((Table1[[#This Row],[Apartment]]*0.7)+(Table1[[#This Row],[Residential]]*0.7)))</f>
        <v>602511373.79999995</v>
      </c>
      <c r="L157" s="1">
        <v>1174923344</v>
      </c>
      <c r="M157">
        <v>23</v>
      </c>
      <c r="N157" s="1">
        <f>Table1[[#This Row],[APTandRES]]/Table1[[#This Row],[Houses]]</f>
        <v>212264.00345252774</v>
      </c>
      <c r="O157" s="1">
        <f>Table1[[#This Row],[Assessed_APTandRES]]*Table1[[#This Row],[FY 2017 Mill Rate]]/1000/Table1[[#This Row],[Houses]]</f>
        <v>3417.4504555856965</v>
      </c>
      <c r="P157" s="1">
        <v>882813479</v>
      </c>
      <c r="Q157" s="1">
        <v>1335370562.7</v>
      </c>
      <c r="R157" s="1">
        <v>6089720</v>
      </c>
      <c r="S157" s="1">
        <v>9233843.8200000003</v>
      </c>
      <c r="T157" t="s">
        <v>162</v>
      </c>
      <c r="U157" s="1">
        <f>Table1[[#This Row],[Res Net 2015]]+Table1[[#This Row],[Apt Net 2015]]</f>
        <v>888903199</v>
      </c>
      <c r="V157" s="1">
        <f>Table1[[#This Row],[Apt Eqized 2015]]+Table1[[#This Row],[Res Eqized 2015]]</f>
        <v>1344604406.52</v>
      </c>
      <c r="W157" s="6">
        <f>Table1[[#This Row],[Res + Apt Net 2015]]/Table1[[#This Row],[Res + APT Eqized 2015]]</f>
        <v>0.66108901226985395</v>
      </c>
      <c r="X157" s="1">
        <f>VLOOKUP(Table1[[#This Row],[Town]],[1]Sheet1!$A$2:$B$170,2,FALSE)</f>
        <v>319900</v>
      </c>
      <c r="Y157" s="1">
        <f>Table1[[#This Row],[Res + Apt Ratio]]*Table1[[#This Row],[Zillow House Value Index]]</f>
        <v>211482.37502512627</v>
      </c>
      <c r="Z157" s="1">
        <v>21.79</v>
      </c>
      <c r="AA157" s="1">
        <f>Table1[[#This Row],[Zillow Net]]*Table1[[#This Row],[FY 2015 Millrate]]/1000</f>
        <v>4608.2009517975011</v>
      </c>
      <c r="AB157" s="5">
        <f>100*Table1[[#This Row],[Median Propert Tax]]/Table1[[#This Row],[Median household income]]</f>
        <v>5.8818586166460332</v>
      </c>
      <c r="AC157" s="2">
        <f>100*Table1[[#This Row],[PropertyTaxPerIncome]]/Table1[[#This Row],[Median household income]]</f>
        <v>4.3619973650035693</v>
      </c>
      <c r="AD157" s="9">
        <f>Table1[[#This Row],[TaxperIncomeZillow]]-Table1[[#This Row],[TaxPerIncome]]</f>
        <v>1.5198612516424639</v>
      </c>
      <c r="AE157" s="9"/>
    </row>
    <row r="158" spans="1:31" x14ac:dyDescent="0.45">
      <c r="A158">
        <v>157</v>
      </c>
      <c r="B158">
        <v>900183430</v>
      </c>
      <c r="C158">
        <v>3703</v>
      </c>
      <c r="D158" s="1">
        <v>3379</v>
      </c>
      <c r="E158" s="1">
        <f>100-(Table1[[#This Row],[Census Households]]/Table1[[#This Row],[Houses]]*100)</f>
        <v>8.7496624358628168</v>
      </c>
      <c r="F158" s="1">
        <v>217171</v>
      </c>
      <c r="G158" s="1">
        <v>36988</v>
      </c>
      <c r="H158" s="1">
        <v>2202443890</v>
      </c>
      <c r="I158" s="1">
        <v>0</v>
      </c>
      <c r="J158" s="1">
        <f>Table1[[#This Row],[Apartment]]+Table1[[#This Row],[Residential]]</f>
        <v>2202443890</v>
      </c>
      <c r="K158" s="1">
        <f>IF(Table1[[#This Row],[Town]]="Hartford",((Table1[[#This Row],[Apartment]]*0.7)+(Table1[[#This Row],[Residential]]*0.32)),((Table1[[#This Row],[Apartment]]*0.7)+(Table1[[#This Row],[Residential]]*0.7)))</f>
        <v>1541710723</v>
      </c>
      <c r="L158" s="1">
        <v>2372565154</v>
      </c>
      <c r="M158">
        <v>29</v>
      </c>
      <c r="N158" s="1">
        <f>Table1[[#This Row],[APTandRES]]/Table1[[#This Row],[Houses]]</f>
        <v>594772.85714285716</v>
      </c>
      <c r="O158" s="1">
        <f>Table1[[#This Row],[Assessed_APTandRES]]*Table1[[#This Row],[FY 2017 Mill Rate]]/1000/Table1[[#This Row],[Houses]]</f>
        <v>12073.888999999999</v>
      </c>
      <c r="P158" s="1">
        <v>2189679600</v>
      </c>
      <c r="Q158" s="1">
        <v>3301190411.5799999</v>
      </c>
      <c r="R158" s="1">
        <v>0</v>
      </c>
      <c r="S158" s="1">
        <v>0</v>
      </c>
      <c r="T158" t="s">
        <v>163</v>
      </c>
      <c r="U158" s="1">
        <f>Table1[[#This Row],[Res Net 2015]]+Table1[[#This Row],[Apt Net 2015]]</f>
        <v>2189679600</v>
      </c>
      <c r="V158" s="1">
        <f>Table1[[#This Row],[Apt Eqized 2015]]+Table1[[#This Row],[Res Eqized 2015]]</f>
        <v>3301190411.5799999</v>
      </c>
      <c r="W158" s="6">
        <f>Table1[[#This Row],[Res + Apt Net 2015]]/Table1[[#This Row],[Res + APT Eqized 2015]]</f>
        <v>0.6632999999996928</v>
      </c>
      <c r="X158" s="1">
        <f>VLOOKUP(Table1[[#This Row],[Town]],[1]Sheet1!$A$2:$B$170,2,FALSE)</f>
        <v>756200</v>
      </c>
      <c r="Y158" s="1">
        <f>Table1[[#This Row],[Res + Apt Ratio]]*Table1[[#This Row],[Zillow House Value Index]]</f>
        <v>501587.45999976771</v>
      </c>
      <c r="Z158" s="1">
        <v>28.24</v>
      </c>
      <c r="AA158" s="1">
        <f>Table1[[#This Row],[Zillow Net]]*Table1[[#This Row],[FY 2015 Millrate]]/1000</f>
        <v>14164.82987039344</v>
      </c>
      <c r="AB158" s="5">
        <f>100*Table1[[#This Row],[Median Propert Tax]]/Table1[[#This Row],[Median household income]]</f>
        <v>6.5224315725365907</v>
      </c>
      <c r="AC158" s="2">
        <f>100*Table1[[#This Row],[PropertyTaxPerIncome]]/Table1[[#This Row],[Median household income]]</f>
        <v>5.5596230620110418</v>
      </c>
      <c r="AD158" s="9">
        <f>Table1[[#This Row],[TaxperIncomeZillow]]-Table1[[#This Row],[TaxPerIncome]]</f>
        <v>0.96280851052554883</v>
      </c>
      <c r="AE158" s="9"/>
    </row>
    <row r="159" spans="1:31" x14ac:dyDescent="0.45">
      <c r="A159">
        <v>158</v>
      </c>
      <c r="B159">
        <v>900183500</v>
      </c>
      <c r="C159">
        <v>10454</v>
      </c>
      <c r="D159" s="1">
        <v>9740</v>
      </c>
      <c r="E159" s="1">
        <f>100-(Table1[[#This Row],[Census Households]]/Table1[[#This Row],[Houses]]*100)</f>
        <v>6.8299215611249338</v>
      </c>
      <c r="F159" s="1">
        <v>162907</v>
      </c>
      <c r="G159" s="1">
        <v>9917</v>
      </c>
      <c r="H159" s="1">
        <v>8900839661</v>
      </c>
      <c r="I159" s="1">
        <v>13930350</v>
      </c>
      <c r="J159" s="1">
        <f>Table1[[#This Row],[Apartment]]+Table1[[#This Row],[Residential]]</f>
        <v>8914770011</v>
      </c>
      <c r="K159" s="1">
        <f>IF(Table1[[#This Row],[Town]]="Hartford",((Table1[[#This Row],[Apartment]]*0.7)+(Table1[[#This Row],[Residential]]*0.32)),((Table1[[#This Row],[Apartment]]*0.7)+(Table1[[#This Row],[Residential]]*0.7)))</f>
        <v>6240339007.6999998</v>
      </c>
      <c r="L159" s="1">
        <v>11017179687</v>
      </c>
      <c r="M159">
        <v>17</v>
      </c>
      <c r="N159" s="1">
        <f>Table1[[#This Row],[APTandRES]]/Table1[[#This Row],[Houses]]</f>
        <v>852761.62339774251</v>
      </c>
      <c r="O159" s="1">
        <f>Table1[[#This Row],[Assessed_APTandRES]]*Table1[[#This Row],[FY 2017 Mill Rate]]/1000/Table1[[#This Row],[Houses]]</f>
        <v>10147.863318433136</v>
      </c>
      <c r="P159" s="1">
        <v>8753141620</v>
      </c>
      <c r="Q159" s="1">
        <v>12504488028.57</v>
      </c>
      <c r="R159" s="1">
        <v>10850600</v>
      </c>
      <c r="S159" s="1">
        <v>15500857.140000001</v>
      </c>
      <c r="T159" t="s">
        <v>164</v>
      </c>
      <c r="U159" s="1">
        <f>Table1[[#This Row],[Res Net 2015]]+Table1[[#This Row],[Apt Net 2015]]</f>
        <v>8763992220</v>
      </c>
      <c r="V159" s="1">
        <f>Table1[[#This Row],[Apt Eqized 2015]]+Table1[[#This Row],[Res Eqized 2015]]</f>
        <v>12519988885.709999</v>
      </c>
      <c r="W159" s="6">
        <f>Table1[[#This Row],[Res + Apt Net 2015]]/Table1[[#This Row],[Res + APT Eqized 2015]]</f>
        <v>0.70000000000023965</v>
      </c>
      <c r="X159" s="1">
        <f>VLOOKUP(Table1[[#This Row],[Town]],[1]Sheet1!$A$2:$B$170,2,FALSE)</f>
        <v>1101800</v>
      </c>
      <c r="Y159" s="1">
        <f>Table1[[#This Row],[Res + Apt Ratio]]*Table1[[#This Row],[Zillow House Value Index]]</f>
        <v>771260.00000026403</v>
      </c>
      <c r="Z159" s="1">
        <v>17.940000000000001</v>
      </c>
      <c r="AA159" s="1">
        <f>Table1[[#This Row],[Zillow Net]]*Table1[[#This Row],[FY 2015 Millrate]]/1000</f>
        <v>13836.404400004738</v>
      </c>
      <c r="AB159" s="5">
        <f>100*Table1[[#This Row],[Median Propert Tax]]/Table1[[#This Row],[Median household income]]</f>
        <v>8.4934376055078893</v>
      </c>
      <c r="AC159" s="2">
        <f>100*Table1[[#This Row],[PropertyTaxPerIncome]]/Table1[[#This Row],[Median household income]]</f>
        <v>6.2292371220592946</v>
      </c>
      <c r="AD159" s="9">
        <f>Table1[[#This Row],[TaxperIncomeZillow]]-Table1[[#This Row],[TaxPerIncome]]</f>
        <v>2.2642004834485947</v>
      </c>
      <c r="AE159" s="9"/>
    </row>
    <row r="160" spans="1:31" x14ac:dyDescent="0.45">
      <c r="A160">
        <v>159</v>
      </c>
      <c r="B160">
        <v>900384900</v>
      </c>
      <c r="C160">
        <v>11700</v>
      </c>
      <c r="D160" s="1">
        <v>10775</v>
      </c>
      <c r="E160" s="1">
        <f>100-(Table1[[#This Row],[Census Households]]/Table1[[#This Row],[Houses]]*100)</f>
        <v>7.9059829059829099</v>
      </c>
      <c r="F160" s="1">
        <v>77195</v>
      </c>
      <c r="G160" s="1">
        <v>4924</v>
      </c>
      <c r="H160" s="1">
        <v>1699940270</v>
      </c>
      <c r="I160" s="1">
        <v>61888200</v>
      </c>
      <c r="J160" s="1">
        <f>Table1[[#This Row],[Apartment]]+Table1[[#This Row],[Residential]]</f>
        <v>1761828470</v>
      </c>
      <c r="K160" s="1">
        <f>IF(Table1[[#This Row],[Town]]="Hartford",((Table1[[#This Row],[Apartment]]*0.7)+(Table1[[#This Row],[Residential]]*0.32)),((Table1[[#This Row],[Apartment]]*0.7)+(Table1[[#This Row],[Residential]]*0.7)))</f>
        <v>1233279929</v>
      </c>
      <c r="L160" s="1">
        <v>2246121296</v>
      </c>
      <c r="M160">
        <v>39</v>
      </c>
      <c r="N160" s="1">
        <f>Table1[[#This Row],[APTandRES]]/Table1[[#This Row],[Houses]]</f>
        <v>150583.62991452991</v>
      </c>
      <c r="O160" s="1">
        <f>Table1[[#This Row],[Assessed_APTandRES]]*Table1[[#This Row],[FY 2017 Mill Rate]]/1000/Table1[[#This Row],[Houses]]</f>
        <v>4110.9330966666666</v>
      </c>
      <c r="P160" s="1">
        <v>1676570750</v>
      </c>
      <c r="Q160" s="1">
        <v>2448620928.8699999</v>
      </c>
      <c r="R160" s="1">
        <v>60698500</v>
      </c>
      <c r="S160" s="1">
        <v>88340125.159999996</v>
      </c>
      <c r="T160" t="s">
        <v>165</v>
      </c>
      <c r="U160" s="1">
        <f>Table1[[#This Row],[Res Net 2015]]+Table1[[#This Row],[Apt Net 2015]]</f>
        <v>1737269250</v>
      </c>
      <c r="V160" s="1">
        <f>Table1[[#This Row],[Apt Eqized 2015]]+Table1[[#This Row],[Res Eqized 2015]]</f>
        <v>2536961054.0299997</v>
      </c>
      <c r="W160" s="6">
        <f>Table1[[#This Row],[Res + Apt Net 2015]]/Table1[[#This Row],[Res + APT Eqized 2015]]</f>
        <v>0.6847835709737532</v>
      </c>
      <c r="X160" s="1">
        <f>VLOOKUP(Table1[[#This Row],[Town]],[1]Sheet1!$A$2:$B$170,2,FALSE)</f>
        <v>237800</v>
      </c>
      <c r="Y160" s="1">
        <f>Table1[[#This Row],[Res + Apt Ratio]]*Table1[[#This Row],[Zillow House Value Index]]</f>
        <v>162841.53317755851</v>
      </c>
      <c r="Z160" s="1">
        <v>36.74</v>
      </c>
      <c r="AA160" s="1">
        <f>Table1[[#This Row],[Zillow Net]]*Table1[[#This Row],[FY 2015 Millrate]]/1000</f>
        <v>5982.7979289434998</v>
      </c>
      <c r="AB160" s="5">
        <f>100*Table1[[#This Row],[Median Propert Tax]]/Table1[[#This Row],[Median household income]]</f>
        <v>7.7502402084895401</v>
      </c>
      <c r="AC160" s="2">
        <f>100*Table1[[#This Row],[PropertyTaxPerIncome]]/Table1[[#This Row],[Median household income]]</f>
        <v>5.3253877798648448</v>
      </c>
      <c r="AD160" s="9">
        <f>Table1[[#This Row],[TaxperIncomeZillow]]-Table1[[#This Row],[TaxPerIncome]]</f>
        <v>2.4248524286246953</v>
      </c>
      <c r="AE160" s="9"/>
    </row>
    <row r="161" spans="1:31" x14ac:dyDescent="0.45">
      <c r="A161">
        <v>160</v>
      </c>
      <c r="B161">
        <v>901385950</v>
      </c>
      <c r="C161">
        <v>2672</v>
      </c>
      <c r="D161" s="1">
        <v>2417</v>
      </c>
      <c r="E161" s="1">
        <f>100-(Table1[[#This Row],[Census Households]]/Table1[[#This Row],[Houses]]*100)</f>
        <v>9.543413173652695</v>
      </c>
      <c r="F161" s="1">
        <v>73526</v>
      </c>
      <c r="G161" s="1">
        <v>6268</v>
      </c>
      <c r="H161" s="1">
        <v>293354390</v>
      </c>
      <c r="I161" s="1">
        <v>22306270</v>
      </c>
      <c r="J161" s="1">
        <f>Table1[[#This Row],[Apartment]]+Table1[[#This Row],[Residential]]</f>
        <v>315660660</v>
      </c>
      <c r="K161" s="1">
        <f>IF(Table1[[#This Row],[Town]]="Hartford",((Table1[[#This Row],[Apartment]]*0.7)+(Table1[[#This Row],[Residential]]*0.32)),((Table1[[#This Row],[Apartment]]*0.7)+(Table1[[#This Row],[Residential]]*0.7)))</f>
        <v>220962462</v>
      </c>
      <c r="L161" s="1">
        <v>439601610</v>
      </c>
      <c r="M161">
        <v>28</v>
      </c>
      <c r="N161" s="1">
        <f>Table1[[#This Row],[APTandRES]]/Table1[[#This Row],[Houses]]</f>
        <v>118136.4745508982</v>
      </c>
      <c r="O161" s="1">
        <f>Table1[[#This Row],[Assessed_APTandRES]]*Table1[[#This Row],[FY 2017 Mill Rate]]/1000/Table1[[#This Row],[Houses]]</f>
        <v>2315.4749011976046</v>
      </c>
      <c r="P161" s="1">
        <v>296083730</v>
      </c>
      <c r="Q161" s="1">
        <v>403989261.83999997</v>
      </c>
      <c r="R161" s="1">
        <v>22665741</v>
      </c>
      <c r="S161" s="1">
        <v>30926103.149999999</v>
      </c>
      <c r="T161" t="s">
        <v>166</v>
      </c>
      <c r="U161" s="1">
        <f>Table1[[#This Row],[Res Net 2015]]+Table1[[#This Row],[Apt Net 2015]]</f>
        <v>318749471</v>
      </c>
      <c r="V161" s="1">
        <f>Table1[[#This Row],[Apt Eqized 2015]]+Table1[[#This Row],[Res Eqized 2015]]</f>
        <v>434915364.98999995</v>
      </c>
      <c r="W161" s="6">
        <f>Table1[[#This Row],[Res + Apt Net 2015]]/Table1[[#This Row],[Res + APT Eqized 2015]]</f>
        <v>0.73289999999730759</v>
      </c>
      <c r="X161" s="1">
        <f>VLOOKUP(Table1[[#This Row],[Town]],[1]Sheet1!$A$2:$B$170,2,FALSE)</f>
        <v>205000</v>
      </c>
      <c r="Y161" s="1">
        <f>Table1[[#This Row],[Res + Apt Ratio]]*Table1[[#This Row],[Zillow House Value Index]]</f>
        <v>150244.49999944805</v>
      </c>
      <c r="Z161" s="1">
        <v>27.34</v>
      </c>
      <c r="AA161" s="1">
        <f>Table1[[#This Row],[Zillow Net]]*Table1[[#This Row],[FY 2015 Millrate]]/1000</f>
        <v>4107.6846299849094</v>
      </c>
      <c r="AB161" s="5">
        <f>100*Table1[[#This Row],[Median Propert Tax]]/Table1[[#This Row],[Median household income]]</f>
        <v>5.586710320138331</v>
      </c>
      <c r="AC161" s="2">
        <f>100*Table1[[#This Row],[PropertyTaxPerIncome]]/Table1[[#This Row],[Median household income]]</f>
        <v>3.1491919881369919</v>
      </c>
      <c r="AD161" s="9">
        <f>Table1[[#This Row],[TaxperIncomeZillow]]-Table1[[#This Row],[TaxPerIncome]]</f>
        <v>2.4375183320013392</v>
      </c>
      <c r="AE161" s="9"/>
    </row>
    <row r="162" spans="1:31" x14ac:dyDescent="0.45">
      <c r="A162">
        <v>161</v>
      </c>
      <c r="B162">
        <v>900186370</v>
      </c>
      <c r="C162">
        <v>6520</v>
      </c>
      <c r="D162" s="1">
        <v>5953</v>
      </c>
      <c r="E162" s="1">
        <f>100-(Table1[[#This Row],[Census Households]]/Table1[[#This Row],[Houses]]*100)</f>
        <v>8.6963190184049068</v>
      </c>
      <c r="F162" s="1">
        <v>172095</v>
      </c>
      <c r="G162" s="1">
        <v>13776</v>
      </c>
      <c r="H162" s="1">
        <v>3262694720</v>
      </c>
      <c r="I162" s="1">
        <v>26994690</v>
      </c>
      <c r="J162" s="1">
        <f>Table1[[#This Row],[Apartment]]+Table1[[#This Row],[Residential]]</f>
        <v>3289689410</v>
      </c>
      <c r="K162" s="1">
        <f>IF(Table1[[#This Row],[Town]]="Hartford",((Table1[[#This Row],[Apartment]]*0.7)+(Table1[[#This Row],[Residential]]*0.32)),((Table1[[#This Row],[Apartment]]*0.7)+(Table1[[#This Row],[Residential]]*0.7)))</f>
        <v>2302782587</v>
      </c>
      <c r="L162" s="1">
        <v>4379157500</v>
      </c>
      <c r="M162">
        <v>27</v>
      </c>
      <c r="N162" s="1">
        <f>Table1[[#This Row],[APTandRES]]/Table1[[#This Row],[Houses]]</f>
        <v>504553.59049079753</v>
      </c>
      <c r="O162" s="1">
        <f>Table1[[#This Row],[Assessed_APTandRES]]*Table1[[#This Row],[FY 2017 Mill Rate]]/1000/Table1[[#This Row],[Houses]]</f>
        <v>9536.0628602760735</v>
      </c>
      <c r="P162" s="1">
        <v>3249118620</v>
      </c>
      <c r="Q162" s="1">
        <v>4961243884.5600004</v>
      </c>
      <c r="R162" s="1">
        <v>23384010</v>
      </c>
      <c r="S162" s="1">
        <v>35624634.369999997</v>
      </c>
      <c r="T162" t="s">
        <v>167</v>
      </c>
      <c r="U162" s="1">
        <f>Table1[[#This Row],[Res Net 2015]]+Table1[[#This Row],[Apt Net 2015]]</f>
        <v>3272502630</v>
      </c>
      <c r="V162" s="1">
        <f>Table1[[#This Row],[Apt Eqized 2015]]+Table1[[#This Row],[Res Eqized 2015]]</f>
        <v>4996868518.9300003</v>
      </c>
      <c r="W162" s="6">
        <f>Table1[[#This Row],[Res + Apt Net 2015]]/Table1[[#This Row],[Res + APT Eqized 2015]]</f>
        <v>0.65491069408821556</v>
      </c>
      <c r="X162" s="1">
        <f>VLOOKUP(Table1[[#This Row],[Town]],[1]Sheet1!$A$2:$B$170,2,FALSE)</f>
        <v>710500</v>
      </c>
      <c r="Y162" s="1">
        <f>Table1[[#This Row],[Res + Apt Ratio]]*Table1[[#This Row],[Zillow House Value Index]]</f>
        <v>465314.04814967717</v>
      </c>
      <c r="Z162" s="1">
        <v>26.513200000000001</v>
      </c>
      <c r="AA162" s="1">
        <f>Table1[[#This Row],[Zillow Net]]*Table1[[#This Row],[FY 2015 Millrate]]/1000</f>
        <v>12336.964421402021</v>
      </c>
      <c r="AB162" s="5">
        <f>100*Table1[[#This Row],[Median Propert Tax]]/Table1[[#This Row],[Median household income]]</f>
        <v>7.1686942801371458</v>
      </c>
      <c r="AC162" s="2">
        <f>100*Table1[[#This Row],[PropertyTaxPerIncome]]/Table1[[#This Row],[Median household income]]</f>
        <v>5.5411620676231577</v>
      </c>
      <c r="AD162" s="9">
        <f>Table1[[#This Row],[TaxperIncomeZillow]]-Table1[[#This Row],[TaxPerIncome]]</f>
        <v>1.6275322125139882</v>
      </c>
      <c r="AE162" s="9"/>
    </row>
    <row r="163" spans="1:31" x14ac:dyDescent="0.45">
      <c r="A163">
        <v>162</v>
      </c>
      <c r="B163">
        <v>900586440</v>
      </c>
      <c r="C163">
        <v>5670</v>
      </c>
      <c r="D163" s="1">
        <v>4897</v>
      </c>
      <c r="E163" s="1">
        <f>100-(Table1[[#This Row],[Census Households]]/Table1[[#This Row],[Houses]]*100)</f>
        <v>13.633156966490304</v>
      </c>
      <c r="F163" s="1">
        <v>52757</v>
      </c>
      <c r="G163" s="1">
        <v>6129</v>
      </c>
      <c r="H163" s="1">
        <v>495829940</v>
      </c>
      <c r="I163" s="1">
        <v>15886850</v>
      </c>
      <c r="J163" s="1">
        <f>Table1[[#This Row],[Apartment]]+Table1[[#This Row],[Residential]]</f>
        <v>511716790</v>
      </c>
      <c r="K163" s="1">
        <f>IF(Table1[[#This Row],[Town]]="Hartford",((Table1[[#This Row],[Apartment]]*0.7)+(Table1[[#This Row],[Residential]]*0.32)),((Table1[[#This Row],[Apartment]]*0.7)+(Table1[[#This Row],[Residential]]*0.7)))</f>
        <v>358201753</v>
      </c>
      <c r="L163" s="1">
        <v>726638167</v>
      </c>
      <c r="M163">
        <v>34</v>
      </c>
      <c r="N163" s="1">
        <f>Table1[[#This Row],[APTandRES]]/Table1[[#This Row],[Houses]]</f>
        <v>90249.874779541453</v>
      </c>
      <c r="O163" s="1">
        <f>Table1[[#This Row],[Assessed_APTandRES]]*Table1[[#This Row],[FY 2017 Mill Rate]]/1000/Table1[[#This Row],[Houses]]</f>
        <v>2147.9470197530864</v>
      </c>
      <c r="P163" s="1">
        <v>493983090</v>
      </c>
      <c r="Q163" s="1">
        <v>720091967.92999995</v>
      </c>
      <c r="R163" s="1">
        <v>15886850</v>
      </c>
      <c r="S163" s="1">
        <v>23335561.100000001</v>
      </c>
      <c r="T163" t="s">
        <v>168</v>
      </c>
      <c r="U163" s="1">
        <f>Table1[[#This Row],[Res Net 2015]]+Table1[[#This Row],[Apt Net 2015]]</f>
        <v>509869940</v>
      </c>
      <c r="V163" s="1">
        <f>Table1[[#This Row],[Apt Eqized 2015]]+Table1[[#This Row],[Res Eqized 2015]]</f>
        <v>743427529.02999997</v>
      </c>
      <c r="W163" s="6">
        <f>Table1[[#This Row],[Res + Apt Net 2015]]/Table1[[#This Row],[Res + APT Eqized 2015]]</f>
        <v>0.68583677640409912</v>
      </c>
      <c r="X163" s="1">
        <f>VLOOKUP(Table1[[#This Row],[Town]],[1]Sheet1!$A$2:$B$170,2,FALSE)</f>
        <v>165815.313059034</v>
      </c>
      <c r="Y163" s="1">
        <f>Table1[[#This Row],[Res + Apt Ratio]]*Table1[[#This Row],[Zillow House Value Index]]</f>
        <v>113722.23978684439</v>
      </c>
      <c r="Z163" s="1">
        <v>31.91</v>
      </c>
      <c r="AA163" s="1">
        <f>Table1[[#This Row],[Zillow Net]]*Table1[[#This Row],[FY 2015 Millrate]]/1000</f>
        <v>3628.8766715982047</v>
      </c>
      <c r="AB163" s="5">
        <f>100*Table1[[#This Row],[Median Propert Tax]]/Table1[[#This Row],[Median household income]]</f>
        <v>6.8784742718467777</v>
      </c>
      <c r="AC163" s="2">
        <f>100*Table1[[#This Row],[PropertyTaxPerIncome]]/Table1[[#This Row],[Median household income]]</f>
        <v>4.071397198008011</v>
      </c>
      <c r="AD163" s="9">
        <f>Table1[[#This Row],[TaxperIncomeZillow]]-Table1[[#This Row],[TaxPerIncome]]</f>
        <v>2.8070770738387667</v>
      </c>
      <c r="AE163" s="9"/>
    </row>
    <row r="164" spans="1:31" x14ac:dyDescent="0.45">
      <c r="A164">
        <v>163</v>
      </c>
      <c r="B164">
        <v>901586790</v>
      </c>
      <c r="C164">
        <v>9588</v>
      </c>
      <c r="D164" s="1">
        <v>8898</v>
      </c>
      <c r="E164" s="1">
        <f>100-(Table1[[#This Row],[Census Households]]/Table1[[#This Row],[Houses]]*100)</f>
        <v>7.1964956195243985</v>
      </c>
      <c r="F164" s="1">
        <v>41398</v>
      </c>
      <c r="G164" s="1">
        <v>3519</v>
      </c>
      <c r="H164" s="1">
        <v>455166750</v>
      </c>
      <c r="I164" s="1">
        <v>54655100</v>
      </c>
      <c r="J164" s="1">
        <f>Table1[[#This Row],[Apartment]]+Table1[[#This Row],[Residential]]</f>
        <v>509821850</v>
      </c>
      <c r="K164" s="1">
        <f>IF(Table1[[#This Row],[Town]]="Hartford",((Table1[[#This Row],[Apartment]]*0.7)+(Table1[[#This Row],[Residential]]*0.32)),((Table1[[#This Row],[Apartment]]*0.7)+(Table1[[#This Row],[Residential]]*0.7)))</f>
        <v>356875295</v>
      </c>
      <c r="L164" s="1">
        <v>927796098</v>
      </c>
      <c r="M164">
        <v>35.35</v>
      </c>
      <c r="N164" s="1">
        <f>Table1[[#This Row],[APTandRES]]/Table1[[#This Row],[Houses]]</f>
        <v>53172.908844388818</v>
      </c>
      <c r="O164" s="1">
        <f>Table1[[#This Row],[Assessed_APTandRES]]*Table1[[#This Row],[FY 2017 Mill Rate]]/1000/Table1[[#This Row],[Houses]]</f>
        <v>1315.7636293544012</v>
      </c>
      <c r="P164" s="1">
        <v>451279620</v>
      </c>
      <c r="Q164" s="1">
        <v>668166449.50999999</v>
      </c>
      <c r="R164" s="1">
        <v>59118060</v>
      </c>
      <c r="S164" s="1">
        <v>88078158.519999996</v>
      </c>
      <c r="T164" t="s">
        <v>169</v>
      </c>
      <c r="U164" s="1">
        <f>Table1[[#This Row],[Res Net 2015]]+Table1[[#This Row],[Apt Net 2015]]</f>
        <v>510397680</v>
      </c>
      <c r="V164" s="1">
        <f>Table1[[#This Row],[Apt Eqized 2015]]+Table1[[#This Row],[Res Eqized 2015]]</f>
        <v>756244608.02999997</v>
      </c>
      <c r="W164" s="6">
        <f>Table1[[#This Row],[Res + Apt Net 2015]]/Table1[[#This Row],[Res + APT Eqized 2015]]</f>
        <v>0.67491083517219963</v>
      </c>
      <c r="X164" s="1">
        <f>VLOOKUP(Table1[[#This Row],[Town]],[1]Sheet1!$A$2:$B$170,2,FALSE)</f>
        <v>142907.78624360714</v>
      </c>
      <c r="Y164" s="1">
        <f>Table1[[#This Row],[Res + Apt Ratio]]*Table1[[#This Row],[Zillow House Value Index]]</f>
        <v>96450.013366283078</v>
      </c>
      <c r="Z164" s="1">
        <v>29.06</v>
      </c>
      <c r="AA164" s="1">
        <f>Table1[[#This Row],[Zillow Net]]*Table1[[#This Row],[FY 2015 Millrate]]/1000</f>
        <v>2802.837388424186</v>
      </c>
      <c r="AB164" s="5">
        <f>100*Table1[[#This Row],[Median Propert Tax]]/Table1[[#This Row],[Median household income]]</f>
        <v>6.7704656950195323</v>
      </c>
      <c r="AC164" s="2">
        <f>100*Table1[[#This Row],[PropertyTaxPerIncome]]/Table1[[#This Row],[Median household income]]</f>
        <v>3.1783265601101531</v>
      </c>
      <c r="AD164" s="9">
        <f>Table1[[#This Row],[TaxperIncomeZillow]]-Table1[[#This Row],[TaxPerIncome]]</f>
        <v>3.5921391349093792</v>
      </c>
      <c r="AE164" s="9"/>
    </row>
    <row r="165" spans="1:31" x14ac:dyDescent="0.45">
      <c r="A165">
        <v>164</v>
      </c>
      <c r="B165">
        <v>900387000</v>
      </c>
      <c r="C165">
        <v>11838</v>
      </c>
      <c r="D165" s="1">
        <v>10746</v>
      </c>
      <c r="E165" s="1">
        <f>100-(Table1[[#This Row],[Census Households]]/Table1[[#This Row],[Houses]]*100)</f>
        <v>9.2245311708058892</v>
      </c>
      <c r="F165" s="1">
        <v>81982</v>
      </c>
      <c r="G165" s="1">
        <v>5865</v>
      </c>
      <c r="H165" s="1">
        <v>1433621000</v>
      </c>
      <c r="I165" s="1">
        <v>22604820</v>
      </c>
      <c r="J165" s="1">
        <f>Table1[[#This Row],[Apartment]]+Table1[[#This Row],[Residential]]</f>
        <v>1456225820</v>
      </c>
      <c r="K165" s="1">
        <f>IF(Table1[[#This Row],[Town]]="Hartford",((Table1[[#This Row],[Apartment]]*0.7)+(Table1[[#This Row],[Residential]]*0.32)),((Table1[[#This Row],[Apartment]]*0.7)+(Table1[[#This Row],[Residential]]*0.7)))</f>
        <v>1019358073.9999999</v>
      </c>
      <c r="L165" s="1">
        <v>2956459895</v>
      </c>
      <c r="M165">
        <v>32</v>
      </c>
      <c r="N165" s="1">
        <f>Table1[[#This Row],[APTandRES]]/Table1[[#This Row],[Houses]]</f>
        <v>123012.82480148674</v>
      </c>
      <c r="O165" s="1">
        <f>Table1[[#This Row],[Assessed_APTandRES]]*Table1[[#This Row],[FY 2017 Mill Rate]]/1000/Table1[[#This Row],[Houses]]</f>
        <v>2755.4872755533029</v>
      </c>
      <c r="P165" s="1">
        <v>1424679420</v>
      </c>
      <c r="Q165" s="1">
        <v>2180409274.5599999</v>
      </c>
      <c r="R165" s="1">
        <v>16586430</v>
      </c>
      <c r="S165" s="1">
        <v>25427610</v>
      </c>
      <c r="T165" t="s">
        <v>170</v>
      </c>
      <c r="U165" s="1">
        <f>Table1[[#This Row],[Res Net 2015]]+Table1[[#This Row],[Apt Net 2015]]</f>
        <v>1441265850</v>
      </c>
      <c r="V165" s="1">
        <f>Table1[[#This Row],[Apt Eqized 2015]]+Table1[[#This Row],[Res Eqized 2015]]</f>
        <v>2205836884.5599999</v>
      </c>
      <c r="W165" s="6">
        <f>Table1[[#This Row],[Res + Apt Net 2015]]/Table1[[#This Row],[Res + APT Eqized 2015]]</f>
        <v>0.65338731983688381</v>
      </c>
      <c r="X165" s="1">
        <f>VLOOKUP(Table1[[#This Row],[Town]],[1]Sheet1!$A$2:$B$170,2,FALSE)</f>
        <v>207900</v>
      </c>
      <c r="Y165" s="1">
        <f>Table1[[#This Row],[Res + Apt Ratio]]*Table1[[#This Row],[Zillow House Value Index]]</f>
        <v>135839.22379408815</v>
      </c>
      <c r="Z165" s="1">
        <v>30.47</v>
      </c>
      <c r="AA165" s="1">
        <f>Table1[[#This Row],[Zillow Net]]*Table1[[#This Row],[FY 2015 Millrate]]/1000</f>
        <v>4139.0211490058655</v>
      </c>
      <c r="AB165" s="5">
        <f>100*Table1[[#This Row],[Median Propert Tax]]/Table1[[#This Row],[Median household income]]</f>
        <v>5.0486950172060521</v>
      </c>
      <c r="AC165" s="2">
        <f>100*Table1[[#This Row],[PropertyTaxPerIncome]]/Table1[[#This Row],[Median household income]]</f>
        <v>3.3610881358753173</v>
      </c>
      <c r="AD165" s="9">
        <f>Table1[[#This Row],[TaxperIncomeZillow]]-Table1[[#This Row],[TaxPerIncome]]</f>
        <v>1.6876068813307348</v>
      </c>
      <c r="AE165" s="9"/>
    </row>
    <row r="166" spans="1:31" x14ac:dyDescent="0.45">
      <c r="A166">
        <v>165</v>
      </c>
      <c r="B166">
        <v>900387070</v>
      </c>
      <c r="C166">
        <v>5506</v>
      </c>
      <c r="D166" s="1">
        <v>4974</v>
      </c>
      <c r="E166" s="1">
        <f>100-(Table1[[#This Row],[Census Households]]/Table1[[#This Row],[Houses]]*100)</f>
        <v>9.6621867054122816</v>
      </c>
      <c r="F166" s="1">
        <v>68944</v>
      </c>
      <c r="G166" s="1">
        <v>8321</v>
      </c>
      <c r="H166" s="1">
        <v>569684400</v>
      </c>
      <c r="I166" s="1">
        <v>12232900</v>
      </c>
      <c r="J166" s="1">
        <f>Table1[[#This Row],[Apartment]]+Table1[[#This Row],[Residential]]</f>
        <v>581917300</v>
      </c>
      <c r="K166" s="1">
        <f>IF(Table1[[#This Row],[Town]]="Hartford",((Table1[[#This Row],[Apartment]]*0.7)+(Table1[[#This Row],[Residential]]*0.32)),((Table1[[#This Row],[Apartment]]*0.7)+(Table1[[#This Row],[Residential]]*0.7)))</f>
        <v>407342110</v>
      </c>
      <c r="L166" s="1">
        <v>1346665877</v>
      </c>
      <c r="M166">
        <v>27</v>
      </c>
      <c r="N166" s="1">
        <f>Table1[[#This Row],[APTandRES]]/Table1[[#This Row],[Houses]]</f>
        <v>105687.84961859789</v>
      </c>
      <c r="O166" s="1">
        <f>Table1[[#This Row],[Assessed_APTandRES]]*Table1[[#This Row],[FY 2017 Mill Rate]]/1000/Table1[[#This Row],[Houses]]</f>
        <v>1997.5003577915004</v>
      </c>
      <c r="P166" s="1">
        <v>561259730</v>
      </c>
      <c r="Q166" s="1">
        <v>867212190.98000002</v>
      </c>
      <c r="R166" s="1">
        <v>12232900</v>
      </c>
      <c r="S166" s="1">
        <v>18901267</v>
      </c>
      <c r="T166" t="s">
        <v>171</v>
      </c>
      <c r="U166" s="1">
        <f>Table1[[#This Row],[Res Net 2015]]+Table1[[#This Row],[Apt Net 2015]]</f>
        <v>573492630</v>
      </c>
      <c r="V166" s="1">
        <f>Table1[[#This Row],[Apt Eqized 2015]]+Table1[[#This Row],[Res Eqized 2015]]</f>
        <v>886113457.98000002</v>
      </c>
      <c r="W166" s="6">
        <f>Table1[[#This Row],[Res + Apt Net 2015]]/Table1[[#This Row],[Res + APT Eqized 2015]]</f>
        <v>0.64719999999474553</v>
      </c>
      <c r="X166" s="1">
        <f>VLOOKUP(Table1[[#This Row],[Town]],[1]Sheet1!$A$2:$B$170,2,FALSE)</f>
        <v>168900</v>
      </c>
      <c r="Y166" s="1">
        <f>Table1[[#This Row],[Res + Apt Ratio]]*Table1[[#This Row],[Zillow House Value Index]]</f>
        <v>109312.07999911252</v>
      </c>
      <c r="Z166" s="1">
        <v>26.23</v>
      </c>
      <c r="AA166" s="1">
        <f>Table1[[#This Row],[Zillow Net]]*Table1[[#This Row],[FY 2015 Millrate]]/1000</f>
        <v>2867.2558583767213</v>
      </c>
      <c r="AB166" s="5">
        <f>100*Table1[[#This Row],[Median Propert Tax]]/Table1[[#This Row],[Median household income]]</f>
        <v>4.1588185460326077</v>
      </c>
      <c r="AC166" s="2">
        <f>100*Table1[[#This Row],[PropertyTaxPerIncome]]/Table1[[#This Row],[Median household income]]</f>
        <v>2.8972794699923132</v>
      </c>
      <c r="AD166" s="9">
        <f>Table1[[#This Row],[TaxperIncomeZillow]]-Table1[[#This Row],[TaxPerIncome]]</f>
        <v>1.2615390760402945</v>
      </c>
      <c r="AE166" s="9"/>
    </row>
    <row r="167" spans="1:31" x14ac:dyDescent="0.45">
      <c r="A167">
        <v>166</v>
      </c>
      <c r="B167">
        <v>900987560</v>
      </c>
      <c r="C167">
        <v>6344</v>
      </c>
      <c r="D167" s="1">
        <v>5746</v>
      </c>
      <c r="E167" s="1">
        <f>100-(Table1[[#This Row],[Census Households]]/Table1[[#This Row],[Houses]]*100)</f>
        <v>9.4262295081967267</v>
      </c>
      <c r="F167" s="1">
        <v>80323</v>
      </c>
      <c r="G167" s="1">
        <v>7000</v>
      </c>
      <c r="H167" s="1">
        <v>958368830</v>
      </c>
      <c r="I167" s="1">
        <v>7159350</v>
      </c>
      <c r="J167" s="1">
        <f>Table1[[#This Row],[Apartment]]+Table1[[#This Row],[Residential]]</f>
        <v>965528180</v>
      </c>
      <c r="K167" s="1">
        <f>IF(Table1[[#This Row],[Town]]="Hartford",((Table1[[#This Row],[Apartment]]*0.7)+(Table1[[#This Row],[Residential]]*0.32)),((Table1[[#This Row],[Apartment]]*0.7)+(Table1[[#This Row],[Residential]]*0.7)))</f>
        <v>675869726</v>
      </c>
      <c r="L167" s="1">
        <v>1242878584</v>
      </c>
      <c r="M167">
        <v>29</v>
      </c>
      <c r="N167" s="1">
        <f>Table1[[#This Row],[APTandRES]]/Table1[[#This Row],[Houses]]</f>
        <v>152195.48865069356</v>
      </c>
      <c r="O167" s="1">
        <f>Table1[[#This Row],[Assessed_APTandRES]]*Table1[[#This Row],[FY 2017 Mill Rate]]/1000/Table1[[#This Row],[Houses]]</f>
        <v>3089.5684196090797</v>
      </c>
      <c r="P167" s="1">
        <v>1011204000</v>
      </c>
      <c r="Q167" s="1">
        <v>1473413958.9100001</v>
      </c>
      <c r="R167" s="1">
        <v>7186360</v>
      </c>
      <c r="S167" s="1">
        <v>10541821.92</v>
      </c>
      <c r="T167" t="s">
        <v>172</v>
      </c>
      <c r="U167" s="1">
        <f>Table1[[#This Row],[Res Net 2015]]+Table1[[#This Row],[Apt Net 2015]]</f>
        <v>1018390360</v>
      </c>
      <c r="V167" s="1">
        <f>Table1[[#This Row],[Apt Eqized 2015]]+Table1[[#This Row],[Res Eqized 2015]]</f>
        <v>1483955780.8300002</v>
      </c>
      <c r="W167" s="6">
        <f>Table1[[#This Row],[Res + Apt Net 2015]]/Table1[[#This Row],[Res + APT Eqized 2015]]</f>
        <v>0.68626732221791542</v>
      </c>
      <c r="X167" s="1">
        <f>VLOOKUP(Table1[[#This Row],[Town]],[1]Sheet1!$A$2:$B$170,2,FALSE)</f>
        <v>211000</v>
      </c>
      <c r="Y167" s="1">
        <f>Table1[[#This Row],[Res + Apt Ratio]]*Table1[[#This Row],[Zillow House Value Index]]</f>
        <v>144802.40498798015</v>
      </c>
      <c r="Z167" s="1">
        <v>27.17</v>
      </c>
      <c r="AA167" s="1">
        <f>Table1[[#This Row],[Zillow Net]]*Table1[[#This Row],[FY 2015 Millrate]]/1000</f>
        <v>3934.2813435234207</v>
      </c>
      <c r="AB167" s="5">
        <f>100*Table1[[#This Row],[Median Propert Tax]]/Table1[[#This Row],[Median household income]]</f>
        <v>4.8980756987704899</v>
      </c>
      <c r="AC167" s="2">
        <f>100*Table1[[#This Row],[PropertyTaxPerIncome]]/Table1[[#This Row],[Median household income]]</f>
        <v>3.8464305611208243</v>
      </c>
      <c r="AD167" s="9">
        <f>Table1[[#This Row],[TaxperIncomeZillow]]-Table1[[#This Row],[TaxPerIncome]]</f>
        <v>1.0516451376496656</v>
      </c>
      <c r="AE167" s="9"/>
    </row>
    <row r="168" spans="1:31" x14ac:dyDescent="0.45">
      <c r="A168">
        <v>167</v>
      </c>
      <c r="B168">
        <v>900987700</v>
      </c>
      <c r="C168">
        <v>3482</v>
      </c>
      <c r="D168" s="1">
        <v>3084</v>
      </c>
      <c r="E168" s="1">
        <f>100-(Table1[[#This Row],[Census Households]]/Table1[[#This Row],[Houses]]*100)</f>
        <v>11.430212521539346</v>
      </c>
      <c r="F168" s="1">
        <v>133412</v>
      </c>
      <c r="G168" s="1">
        <v>15328</v>
      </c>
      <c r="H168" s="1">
        <v>921940860</v>
      </c>
      <c r="I168" s="1">
        <v>819490</v>
      </c>
      <c r="J168" s="1">
        <f>Table1[[#This Row],[Apartment]]+Table1[[#This Row],[Residential]]</f>
        <v>922760350</v>
      </c>
      <c r="K168" s="1">
        <f>IF(Table1[[#This Row],[Town]]="Hartford",((Table1[[#This Row],[Apartment]]*0.7)+(Table1[[#This Row],[Residential]]*0.32)),((Table1[[#This Row],[Apartment]]*0.7)+(Table1[[#This Row],[Residential]]*0.7)))</f>
        <v>645932245</v>
      </c>
      <c r="L168" s="1">
        <v>1144097490</v>
      </c>
      <c r="M168">
        <v>39</v>
      </c>
      <c r="N168" s="1">
        <f>Table1[[#This Row],[APTandRES]]/Table1[[#This Row],[Houses]]</f>
        <v>265008.71625502582</v>
      </c>
      <c r="O168" s="1">
        <f>Table1[[#This Row],[Assessed_APTandRES]]*Table1[[#This Row],[FY 2017 Mill Rate]]/1000/Table1[[#This Row],[Houses]]</f>
        <v>7234.7379537622055</v>
      </c>
      <c r="P168" s="1">
        <v>916409440</v>
      </c>
      <c r="Q168" s="1">
        <v>1330250312.0899999</v>
      </c>
      <c r="R168" s="1">
        <v>819490</v>
      </c>
      <c r="S168" s="1">
        <v>1190081.32</v>
      </c>
      <c r="T168" t="s">
        <v>173</v>
      </c>
      <c r="U168" s="1">
        <f>Table1[[#This Row],[Res Net 2015]]+Table1[[#This Row],[Apt Net 2015]]</f>
        <v>917228930</v>
      </c>
      <c r="V168" s="1">
        <f>Table1[[#This Row],[Apt Eqized 2015]]+Table1[[#This Row],[Res Eqized 2015]]</f>
        <v>1331440393.4099998</v>
      </c>
      <c r="W168" s="6">
        <f>Table1[[#This Row],[Res + Apt Net 2015]]/Table1[[#This Row],[Res + APT Eqized 2015]]</f>
        <v>0.68889973185420039</v>
      </c>
      <c r="X168" s="1">
        <f>VLOOKUP(Table1[[#This Row],[Town]],[1]Sheet1!$A$2:$B$170,2,FALSE)</f>
        <v>401800</v>
      </c>
      <c r="Y168" s="1">
        <f>Table1[[#This Row],[Res + Apt Ratio]]*Table1[[#This Row],[Zillow House Value Index]]</f>
        <v>276799.9122590177</v>
      </c>
      <c r="Z168" s="1">
        <v>34.97</v>
      </c>
      <c r="AA168" s="1">
        <f>Table1[[#This Row],[Zillow Net]]*Table1[[#This Row],[FY 2015 Millrate]]/1000</f>
        <v>9679.6929316978494</v>
      </c>
      <c r="AB168" s="5">
        <f>100*Table1[[#This Row],[Median Propert Tax]]/Table1[[#This Row],[Median household income]]</f>
        <v>7.2554889602868178</v>
      </c>
      <c r="AC168" s="2">
        <f>100*Table1[[#This Row],[PropertyTaxPerIncome]]/Table1[[#This Row],[Median household income]]</f>
        <v>5.4228539814725858</v>
      </c>
      <c r="AD168" s="9">
        <f>Table1[[#This Row],[TaxperIncomeZillow]]-Table1[[#This Row],[TaxPerIncome]]</f>
        <v>1.832634978814232</v>
      </c>
      <c r="AE168" s="9"/>
    </row>
    <row r="169" spans="1:31" x14ac:dyDescent="0.45">
      <c r="A169">
        <v>168</v>
      </c>
      <c r="B169">
        <v>900587910</v>
      </c>
      <c r="C169">
        <v>4598</v>
      </c>
      <c r="D169" s="1">
        <v>4101</v>
      </c>
      <c r="E169" s="1">
        <f>100-(Table1[[#This Row],[Census Households]]/Table1[[#This Row],[Houses]]*100)</f>
        <v>10.809047411918229</v>
      </c>
      <c r="F169" s="1">
        <v>80350</v>
      </c>
      <c r="G169" s="1">
        <v>10216</v>
      </c>
      <c r="H169" s="1">
        <v>904456300</v>
      </c>
      <c r="I169" s="1">
        <v>13112480</v>
      </c>
      <c r="J169" s="1">
        <f>Table1[[#This Row],[Apartment]]+Table1[[#This Row],[Residential]]</f>
        <v>917568780</v>
      </c>
      <c r="K169" s="1">
        <f>IF(Table1[[#This Row],[Town]]="Hartford",((Table1[[#This Row],[Apartment]]*0.7)+(Table1[[#This Row],[Residential]]*0.32)),((Table1[[#This Row],[Apartment]]*0.7)+(Table1[[#This Row],[Residential]]*0.7)))</f>
        <v>642298146</v>
      </c>
      <c r="L169" s="1">
        <v>1149198836</v>
      </c>
      <c r="M169">
        <v>26</v>
      </c>
      <c r="N169" s="1">
        <f>Table1[[#This Row],[APTandRES]]/Table1[[#This Row],[Houses]]</f>
        <v>199558.23836450631</v>
      </c>
      <c r="O169" s="1">
        <f>Table1[[#This Row],[Assessed_APTandRES]]*Table1[[#This Row],[FY 2017 Mill Rate]]/1000/Table1[[#This Row],[Houses]]</f>
        <v>3631.9599382340148</v>
      </c>
      <c r="P169" s="1">
        <v>898468390</v>
      </c>
      <c r="Q169" s="1">
        <v>1210384467.2</v>
      </c>
      <c r="R169" s="1">
        <v>13112480</v>
      </c>
      <c r="S169" s="1">
        <v>17664663.879999999</v>
      </c>
      <c r="T169" t="s">
        <v>174</v>
      </c>
      <c r="U169" s="1">
        <f>Table1[[#This Row],[Res Net 2015]]+Table1[[#This Row],[Apt Net 2015]]</f>
        <v>911580870</v>
      </c>
      <c r="V169" s="1">
        <f>Table1[[#This Row],[Apt Eqized 2015]]+Table1[[#This Row],[Res Eqized 2015]]</f>
        <v>1228049131.0800002</v>
      </c>
      <c r="W169" s="6">
        <f>Table1[[#This Row],[Res + Apt Net 2015]]/Table1[[#This Row],[Res + APT Eqized 2015]]</f>
        <v>0.74229999999944296</v>
      </c>
      <c r="X169" s="1">
        <f>VLOOKUP(Table1[[#This Row],[Town]],[1]Sheet1!$A$2:$B$170,2,FALSE)</f>
        <v>319900</v>
      </c>
      <c r="Y169" s="1">
        <f>Table1[[#This Row],[Res + Apt Ratio]]*Table1[[#This Row],[Zillow House Value Index]]</f>
        <v>237461.76999982182</v>
      </c>
      <c r="Z169" s="1">
        <v>25.69</v>
      </c>
      <c r="AA169" s="1">
        <f>Table1[[#This Row],[Zillow Net]]*Table1[[#This Row],[FY 2015 Millrate]]/1000</f>
        <v>6100.3928712954221</v>
      </c>
      <c r="AB169" s="5">
        <f>100*Table1[[#This Row],[Median Propert Tax]]/Table1[[#This Row],[Median household income]]</f>
        <v>7.5922748864908796</v>
      </c>
      <c r="AC169" s="2">
        <f>100*Table1[[#This Row],[PropertyTaxPerIncome]]/Table1[[#This Row],[Median household income]]</f>
        <v>4.5201741608388479</v>
      </c>
      <c r="AD169" s="9">
        <f>Table1[[#This Row],[TaxperIncomeZillow]]-Table1[[#This Row],[TaxPerIncome]]</f>
        <v>3.0721007256520316</v>
      </c>
      <c r="AE169" s="9"/>
    </row>
    <row r="170" spans="1:31" x14ac:dyDescent="0.45">
      <c r="A170">
        <v>169</v>
      </c>
      <c r="B170">
        <v>901588190</v>
      </c>
      <c r="C170">
        <v>3624</v>
      </c>
      <c r="D170" s="1">
        <v>3104</v>
      </c>
      <c r="E170" s="1">
        <f>100-(Table1[[#This Row],[Census Households]]/Table1[[#This Row],[Houses]]*100)</f>
        <v>14.348785871964679</v>
      </c>
      <c r="F170" s="1">
        <v>78594</v>
      </c>
      <c r="G170" s="1">
        <v>12795</v>
      </c>
      <c r="H170" s="1">
        <v>578373160</v>
      </c>
      <c r="I170" s="1">
        <v>0</v>
      </c>
      <c r="J170" s="1">
        <f>Table1[[#This Row],[Apartment]]+Table1[[#This Row],[Residential]]</f>
        <v>578373160</v>
      </c>
      <c r="K170" s="1">
        <f>IF(Table1[[#This Row],[Town]]="Hartford",((Table1[[#This Row],[Apartment]]*0.7)+(Table1[[#This Row],[Residential]]*0.32)),((Table1[[#This Row],[Apartment]]*0.7)+(Table1[[#This Row],[Residential]]*0.7)))</f>
        <v>404861212</v>
      </c>
      <c r="L170" s="1">
        <v>720577793</v>
      </c>
      <c r="M170">
        <v>24</v>
      </c>
      <c r="N170" s="1">
        <f>Table1[[#This Row],[APTandRES]]/Table1[[#This Row],[Houses]]</f>
        <v>159595.24282560707</v>
      </c>
      <c r="O170" s="1">
        <f>Table1[[#This Row],[Assessed_APTandRES]]*Table1[[#This Row],[FY 2017 Mill Rate]]/1000/Table1[[#This Row],[Houses]]</f>
        <v>2681.2000794701985</v>
      </c>
      <c r="P170" s="1">
        <v>550849358</v>
      </c>
      <c r="Q170" s="1">
        <v>834999784.75</v>
      </c>
      <c r="R170" s="1">
        <v>0</v>
      </c>
      <c r="S170" s="1">
        <v>0</v>
      </c>
      <c r="T170" t="s">
        <v>175</v>
      </c>
      <c r="U170" s="1">
        <f>Table1[[#This Row],[Res Net 2015]]+Table1[[#This Row],[Apt Net 2015]]</f>
        <v>550849358</v>
      </c>
      <c r="V170" s="1">
        <f>Table1[[#This Row],[Apt Eqized 2015]]+Table1[[#This Row],[Res Eqized 2015]]</f>
        <v>834999784.75</v>
      </c>
      <c r="W170" s="6">
        <f>Table1[[#This Row],[Res + Apt Net 2015]]/Table1[[#This Row],[Res + APT Eqized 2015]]</f>
        <v>0.65970000000050899</v>
      </c>
      <c r="X170" s="1">
        <f>VLOOKUP(Table1[[#This Row],[Town]],[1]Sheet1!$A$2:$B$170,2,FALSE)</f>
        <v>235300</v>
      </c>
      <c r="Y170" s="1">
        <f>Table1[[#This Row],[Res + Apt Ratio]]*Table1[[#This Row],[Zillow House Value Index]]</f>
        <v>155227.41000011977</v>
      </c>
      <c r="Z170" s="1">
        <v>23.1</v>
      </c>
      <c r="AA170" s="1">
        <f>Table1[[#This Row],[Zillow Net]]*Table1[[#This Row],[FY 2015 Millrate]]/1000</f>
        <v>3585.7531710027665</v>
      </c>
      <c r="AB170" s="5">
        <f>100*Table1[[#This Row],[Median Propert Tax]]/Table1[[#This Row],[Median household income]]</f>
        <v>4.5623752080346671</v>
      </c>
      <c r="AC170" s="2">
        <f>100*Table1[[#This Row],[PropertyTaxPerIncome]]/Table1[[#This Row],[Median household income]]</f>
        <v>3.4114564463829278</v>
      </c>
      <c r="AD170" s="9">
        <f>Table1[[#This Row],[TaxperIncomeZillow]]-Table1[[#This Row],[TaxPerIncome]]</f>
        <v>1.1509187616517393</v>
      </c>
      <c r="AE170" s="9"/>
    </row>
  </sheetData>
  <conditionalFormatting sqref="AD1:AE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:AB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selection activeCell="E1" sqref="E1:E1048576"/>
    </sheetView>
  </sheetViews>
  <sheetFormatPr defaultRowHeight="14.25" x14ac:dyDescent="0.45"/>
  <cols>
    <col min="1" max="1" width="14.46484375" bestFit="1" customWidth="1"/>
    <col min="2" max="2" width="34.796875" bestFit="1" customWidth="1"/>
  </cols>
  <sheetData>
    <row r="1" spans="1:7" x14ac:dyDescent="0.45">
      <c r="B1" t="s">
        <v>189</v>
      </c>
      <c r="C1" t="s">
        <v>188</v>
      </c>
      <c r="D1" t="s">
        <v>187</v>
      </c>
      <c r="E1" t="s">
        <v>190</v>
      </c>
      <c r="F1" t="s">
        <v>191</v>
      </c>
      <c r="G1" t="s">
        <v>192</v>
      </c>
    </row>
    <row r="2" spans="1:7" x14ac:dyDescent="0.45">
      <c r="A2" s="3" t="s">
        <v>7</v>
      </c>
      <c r="B2" t="s">
        <v>7</v>
      </c>
      <c r="C2">
        <v>0</v>
      </c>
      <c r="D2">
        <v>1</v>
      </c>
      <c r="E2">
        <v>30.72</v>
      </c>
      <c r="F2">
        <v>2013</v>
      </c>
      <c r="G2">
        <v>2015</v>
      </c>
    </row>
    <row r="3" spans="1:7" x14ac:dyDescent="0.45">
      <c r="A3" s="4" t="s">
        <v>8</v>
      </c>
      <c r="B3" t="s">
        <v>8</v>
      </c>
      <c r="C3">
        <v>0</v>
      </c>
      <c r="D3">
        <v>2</v>
      </c>
      <c r="E3">
        <v>38.61</v>
      </c>
      <c r="F3">
        <v>2013</v>
      </c>
      <c r="G3">
        <v>2015</v>
      </c>
    </row>
    <row r="4" spans="1:7" x14ac:dyDescent="0.45">
      <c r="A4" s="3" t="s">
        <v>9</v>
      </c>
      <c r="B4" t="s">
        <v>9</v>
      </c>
      <c r="C4">
        <v>0</v>
      </c>
      <c r="D4">
        <v>3</v>
      </c>
      <c r="E4">
        <v>32.159999999999997</v>
      </c>
      <c r="F4">
        <v>2013</v>
      </c>
      <c r="G4">
        <v>2015</v>
      </c>
    </row>
    <row r="5" spans="1:7" x14ac:dyDescent="0.45">
      <c r="A5" s="4" t="s">
        <v>10</v>
      </c>
      <c r="B5" t="s">
        <v>10</v>
      </c>
      <c r="C5">
        <v>0</v>
      </c>
      <c r="D5">
        <v>4</v>
      </c>
      <c r="E5">
        <v>28.32</v>
      </c>
      <c r="F5">
        <v>2013</v>
      </c>
      <c r="G5">
        <v>2015</v>
      </c>
    </row>
    <row r="6" spans="1:7" x14ac:dyDescent="0.45">
      <c r="A6" s="3" t="s">
        <v>11</v>
      </c>
      <c r="B6" t="s">
        <v>11</v>
      </c>
      <c r="C6">
        <v>0</v>
      </c>
      <c r="D6">
        <v>5</v>
      </c>
      <c r="E6">
        <v>27.37</v>
      </c>
      <c r="F6">
        <v>2013</v>
      </c>
      <c r="G6">
        <v>2015</v>
      </c>
    </row>
    <row r="7" spans="1:7" x14ac:dyDescent="0.45">
      <c r="A7" s="4" t="s">
        <v>12</v>
      </c>
      <c r="B7" t="s">
        <v>12</v>
      </c>
      <c r="C7">
        <v>0</v>
      </c>
      <c r="D7">
        <v>6</v>
      </c>
      <c r="E7">
        <v>32.5</v>
      </c>
      <c r="F7">
        <v>2013</v>
      </c>
      <c r="G7">
        <v>2015</v>
      </c>
    </row>
    <row r="8" spans="1:7" x14ac:dyDescent="0.45">
      <c r="A8" s="3" t="s">
        <v>13</v>
      </c>
      <c r="B8" t="s">
        <v>13</v>
      </c>
      <c r="C8">
        <v>0</v>
      </c>
      <c r="D8">
        <v>7</v>
      </c>
      <c r="E8">
        <v>28.92</v>
      </c>
      <c r="F8">
        <v>2013</v>
      </c>
      <c r="G8">
        <v>2015</v>
      </c>
    </row>
    <row r="9" spans="1:7" x14ac:dyDescent="0.45">
      <c r="A9" s="4" t="s">
        <v>14</v>
      </c>
      <c r="B9" t="s">
        <v>14</v>
      </c>
      <c r="C9">
        <v>0</v>
      </c>
      <c r="D9">
        <v>8</v>
      </c>
      <c r="E9">
        <v>33.9</v>
      </c>
      <c r="F9">
        <v>2013</v>
      </c>
      <c r="G9">
        <v>2015</v>
      </c>
    </row>
    <row r="10" spans="1:7" x14ac:dyDescent="0.45">
      <c r="A10" s="3" t="s">
        <v>15</v>
      </c>
      <c r="B10" t="s">
        <v>15</v>
      </c>
      <c r="C10">
        <v>0</v>
      </c>
      <c r="D10">
        <v>9</v>
      </c>
      <c r="E10">
        <v>32.11</v>
      </c>
      <c r="F10">
        <v>2013</v>
      </c>
      <c r="G10">
        <v>2015</v>
      </c>
    </row>
    <row r="11" spans="1:7" x14ac:dyDescent="0.45">
      <c r="A11" s="4" t="s">
        <v>16</v>
      </c>
      <c r="B11" t="s">
        <v>16</v>
      </c>
      <c r="C11">
        <v>0</v>
      </c>
      <c r="D11">
        <v>10</v>
      </c>
      <c r="E11">
        <v>22.47</v>
      </c>
      <c r="F11">
        <v>2013</v>
      </c>
      <c r="G11">
        <v>2015</v>
      </c>
    </row>
    <row r="12" spans="1:7" x14ac:dyDescent="0.45">
      <c r="A12" s="3" t="s">
        <v>17</v>
      </c>
      <c r="B12" t="s">
        <v>17</v>
      </c>
      <c r="C12">
        <v>0</v>
      </c>
      <c r="D12">
        <v>11</v>
      </c>
      <c r="E12">
        <v>34.840000000000003</v>
      </c>
      <c r="F12">
        <v>2013</v>
      </c>
      <c r="G12">
        <v>2015</v>
      </c>
    </row>
    <row r="13" spans="1:7" x14ac:dyDescent="0.45">
      <c r="A13" s="4" t="s">
        <v>18</v>
      </c>
      <c r="B13" t="s">
        <v>18</v>
      </c>
      <c r="C13">
        <v>0</v>
      </c>
      <c r="D13">
        <v>12</v>
      </c>
      <c r="E13">
        <v>35.340000000000003</v>
      </c>
      <c r="F13">
        <v>2013</v>
      </c>
      <c r="G13">
        <v>2015</v>
      </c>
    </row>
    <row r="14" spans="1:7" x14ac:dyDescent="0.45">
      <c r="A14" s="3" t="s">
        <v>19</v>
      </c>
      <c r="B14" t="s">
        <v>19</v>
      </c>
      <c r="C14">
        <v>0</v>
      </c>
      <c r="D14">
        <v>13</v>
      </c>
      <c r="E14">
        <v>26.75</v>
      </c>
      <c r="F14">
        <v>2013</v>
      </c>
      <c r="G14">
        <v>2015</v>
      </c>
    </row>
    <row r="15" spans="1:7" x14ac:dyDescent="0.45">
      <c r="A15" s="4" t="s">
        <v>20</v>
      </c>
      <c r="B15" t="s">
        <v>20</v>
      </c>
      <c r="C15">
        <v>0</v>
      </c>
      <c r="D15">
        <v>14</v>
      </c>
      <c r="E15">
        <v>26.24</v>
      </c>
      <c r="F15">
        <v>2013</v>
      </c>
      <c r="G15">
        <v>2015</v>
      </c>
    </row>
    <row r="16" spans="1:7" x14ac:dyDescent="0.45">
      <c r="A16" s="3" t="s">
        <v>21</v>
      </c>
      <c r="B16" t="s">
        <v>21</v>
      </c>
      <c r="C16">
        <v>0</v>
      </c>
      <c r="D16">
        <v>15</v>
      </c>
      <c r="E16">
        <v>42.198</v>
      </c>
      <c r="F16">
        <v>2013</v>
      </c>
      <c r="G16">
        <v>2015</v>
      </c>
    </row>
    <row r="17" spans="1:7" x14ac:dyDescent="0.45">
      <c r="A17" s="4" t="s">
        <v>22</v>
      </c>
      <c r="B17" t="s">
        <v>22</v>
      </c>
      <c r="C17">
        <v>0</v>
      </c>
      <c r="D17">
        <v>16</v>
      </c>
      <c r="E17">
        <v>17.25</v>
      </c>
      <c r="F17">
        <v>2013</v>
      </c>
      <c r="G17">
        <v>2015</v>
      </c>
    </row>
    <row r="18" spans="1:7" x14ac:dyDescent="0.45">
      <c r="A18" s="3" t="s">
        <v>23</v>
      </c>
      <c r="B18" t="s">
        <v>23</v>
      </c>
      <c r="C18">
        <v>0</v>
      </c>
      <c r="D18">
        <v>17</v>
      </c>
      <c r="E18">
        <v>34.61</v>
      </c>
      <c r="F18">
        <v>2013</v>
      </c>
      <c r="G18">
        <v>2015</v>
      </c>
    </row>
    <row r="19" spans="1:7" x14ac:dyDescent="0.45">
      <c r="A19" s="4" t="s">
        <v>24</v>
      </c>
      <c r="B19" t="s">
        <v>24</v>
      </c>
      <c r="C19">
        <v>0</v>
      </c>
      <c r="D19">
        <v>18</v>
      </c>
      <c r="E19">
        <v>25.7</v>
      </c>
      <c r="F19">
        <v>2013</v>
      </c>
      <c r="G19">
        <v>2015</v>
      </c>
    </row>
    <row r="20" spans="1:7" x14ac:dyDescent="0.45">
      <c r="A20" s="3" t="s">
        <v>25</v>
      </c>
      <c r="B20" t="s">
        <v>25</v>
      </c>
      <c r="C20">
        <v>0</v>
      </c>
      <c r="D20">
        <v>19</v>
      </c>
      <c r="E20">
        <v>23.43</v>
      </c>
      <c r="F20">
        <v>2013</v>
      </c>
      <c r="G20">
        <v>2015</v>
      </c>
    </row>
    <row r="21" spans="1:7" x14ac:dyDescent="0.45">
      <c r="A21" s="4" t="s">
        <v>26</v>
      </c>
      <c r="B21" t="s">
        <v>26</v>
      </c>
      <c r="C21">
        <v>0</v>
      </c>
      <c r="D21">
        <v>20</v>
      </c>
      <c r="E21">
        <v>29.85</v>
      </c>
      <c r="F21">
        <v>2013</v>
      </c>
      <c r="G21">
        <v>2015</v>
      </c>
    </row>
    <row r="22" spans="1:7" x14ac:dyDescent="0.45">
      <c r="A22" s="3" t="s">
        <v>27</v>
      </c>
      <c r="B22" t="s">
        <v>27</v>
      </c>
      <c r="C22">
        <v>0</v>
      </c>
      <c r="D22">
        <v>21</v>
      </c>
      <c r="E22">
        <v>22.75</v>
      </c>
      <c r="F22">
        <v>2013</v>
      </c>
      <c r="G22">
        <v>2015</v>
      </c>
    </row>
    <row r="23" spans="1:7" x14ac:dyDescent="0.45">
      <c r="A23" s="4" t="s">
        <v>28</v>
      </c>
      <c r="B23" t="s">
        <v>28</v>
      </c>
      <c r="C23">
        <v>0</v>
      </c>
      <c r="D23">
        <v>22</v>
      </c>
      <c r="E23">
        <v>21.5</v>
      </c>
      <c r="F23">
        <v>2013</v>
      </c>
      <c r="G23">
        <v>2015</v>
      </c>
    </row>
    <row r="24" spans="1:7" x14ac:dyDescent="0.45">
      <c r="A24" s="3" t="s">
        <v>29</v>
      </c>
      <c r="B24" t="s">
        <v>29</v>
      </c>
      <c r="C24">
        <v>0</v>
      </c>
      <c r="D24">
        <v>23</v>
      </c>
      <c r="E24">
        <v>28.56</v>
      </c>
      <c r="F24">
        <v>2013</v>
      </c>
      <c r="G24">
        <v>2015</v>
      </c>
    </row>
    <row r="25" spans="1:7" x14ac:dyDescent="0.45">
      <c r="A25" s="4" t="s">
        <v>30</v>
      </c>
      <c r="B25" t="s">
        <v>30</v>
      </c>
      <c r="C25">
        <v>0</v>
      </c>
      <c r="D25">
        <v>24</v>
      </c>
      <c r="E25">
        <v>35.049999999999997</v>
      </c>
      <c r="F25">
        <v>2013</v>
      </c>
      <c r="G25">
        <v>2015</v>
      </c>
    </row>
    <row r="26" spans="1:7" x14ac:dyDescent="0.45">
      <c r="A26" s="3" t="s">
        <v>31</v>
      </c>
      <c r="B26" t="s">
        <v>31</v>
      </c>
      <c r="C26">
        <v>0</v>
      </c>
      <c r="D26">
        <v>25</v>
      </c>
      <c r="E26">
        <v>30.25</v>
      </c>
      <c r="F26">
        <v>2013</v>
      </c>
      <c r="G26">
        <v>2015</v>
      </c>
    </row>
    <row r="27" spans="1:7" x14ac:dyDescent="0.45">
      <c r="A27" s="4" t="s">
        <v>32</v>
      </c>
      <c r="B27" t="s">
        <v>32</v>
      </c>
      <c r="C27">
        <v>0</v>
      </c>
      <c r="D27">
        <v>26</v>
      </c>
      <c r="E27">
        <v>24.82</v>
      </c>
      <c r="F27">
        <v>2013</v>
      </c>
      <c r="G27">
        <v>2015</v>
      </c>
    </row>
    <row r="28" spans="1:7" x14ac:dyDescent="0.45">
      <c r="A28" s="3" t="s">
        <v>33</v>
      </c>
      <c r="B28" t="s">
        <v>33</v>
      </c>
      <c r="C28">
        <v>0</v>
      </c>
      <c r="D28">
        <v>27</v>
      </c>
      <c r="E28">
        <v>26.27</v>
      </c>
      <c r="F28">
        <v>2013</v>
      </c>
      <c r="G28">
        <v>2015</v>
      </c>
    </row>
    <row r="29" spans="1:7" x14ac:dyDescent="0.45">
      <c r="A29" s="4" t="s">
        <v>34</v>
      </c>
      <c r="B29" t="s">
        <v>34</v>
      </c>
      <c r="C29">
        <v>0</v>
      </c>
      <c r="D29">
        <v>28</v>
      </c>
      <c r="E29">
        <v>30.57</v>
      </c>
      <c r="F29">
        <v>2013</v>
      </c>
      <c r="G29">
        <v>2015</v>
      </c>
    </row>
    <row r="30" spans="1:7" x14ac:dyDescent="0.45">
      <c r="A30" s="3" t="s">
        <v>35</v>
      </c>
      <c r="B30" t="s">
        <v>35</v>
      </c>
      <c r="C30">
        <v>0</v>
      </c>
      <c r="D30">
        <v>29</v>
      </c>
      <c r="E30">
        <v>27.8</v>
      </c>
      <c r="F30">
        <v>2013</v>
      </c>
      <c r="G30">
        <v>2015</v>
      </c>
    </row>
    <row r="31" spans="1:7" x14ac:dyDescent="0.45">
      <c r="A31" s="4" t="s">
        <v>36</v>
      </c>
      <c r="B31" t="s">
        <v>36</v>
      </c>
      <c r="C31">
        <v>0</v>
      </c>
      <c r="D31">
        <v>30</v>
      </c>
      <c r="E31">
        <v>27.13</v>
      </c>
      <c r="F31">
        <v>2013</v>
      </c>
      <c r="G31">
        <v>2015</v>
      </c>
    </row>
    <row r="32" spans="1:7" x14ac:dyDescent="0.45">
      <c r="A32" s="3" t="s">
        <v>37</v>
      </c>
      <c r="B32" t="s">
        <v>37</v>
      </c>
      <c r="C32">
        <v>0</v>
      </c>
      <c r="D32">
        <v>31</v>
      </c>
      <c r="E32">
        <v>14.9</v>
      </c>
      <c r="F32">
        <v>2013</v>
      </c>
      <c r="G32">
        <v>2015</v>
      </c>
    </row>
    <row r="33" spans="1:7" x14ac:dyDescent="0.45">
      <c r="A33" s="4" t="s">
        <v>38</v>
      </c>
      <c r="B33" t="s">
        <v>38</v>
      </c>
      <c r="C33">
        <v>0</v>
      </c>
      <c r="D33">
        <v>32</v>
      </c>
      <c r="E33">
        <v>28.47</v>
      </c>
      <c r="F33">
        <v>2013</v>
      </c>
      <c r="G33">
        <v>2015</v>
      </c>
    </row>
    <row r="34" spans="1:7" x14ac:dyDescent="0.45">
      <c r="A34" s="3" t="s">
        <v>39</v>
      </c>
      <c r="B34" t="s">
        <v>39</v>
      </c>
      <c r="C34">
        <v>0</v>
      </c>
      <c r="D34">
        <v>33</v>
      </c>
      <c r="E34">
        <v>31.18</v>
      </c>
      <c r="F34">
        <v>2013</v>
      </c>
      <c r="G34">
        <v>2015</v>
      </c>
    </row>
    <row r="35" spans="1:7" x14ac:dyDescent="0.45">
      <c r="A35" s="4" t="s">
        <v>40</v>
      </c>
      <c r="B35" t="s">
        <v>40</v>
      </c>
      <c r="C35">
        <v>0</v>
      </c>
      <c r="D35">
        <v>34</v>
      </c>
      <c r="E35">
        <v>27.6</v>
      </c>
      <c r="F35">
        <v>2013</v>
      </c>
      <c r="G35">
        <v>2015</v>
      </c>
    </row>
    <row r="36" spans="1:7" x14ac:dyDescent="0.45">
      <c r="A36" s="3" t="s">
        <v>41</v>
      </c>
      <c r="B36" t="s">
        <v>41</v>
      </c>
      <c r="C36">
        <v>0</v>
      </c>
      <c r="D36">
        <v>35</v>
      </c>
      <c r="E36">
        <v>15.01</v>
      </c>
      <c r="F36">
        <v>2013</v>
      </c>
      <c r="G36">
        <v>2015</v>
      </c>
    </row>
    <row r="37" spans="1:7" x14ac:dyDescent="0.45">
      <c r="A37" s="4" t="s">
        <v>42</v>
      </c>
      <c r="B37" t="s">
        <v>42</v>
      </c>
      <c r="C37">
        <v>0</v>
      </c>
      <c r="D37">
        <v>36</v>
      </c>
      <c r="E37">
        <v>25.88</v>
      </c>
      <c r="F37">
        <v>2013</v>
      </c>
      <c r="G37">
        <v>2015</v>
      </c>
    </row>
    <row r="38" spans="1:7" x14ac:dyDescent="0.45">
      <c r="A38" s="3" t="s">
        <v>43</v>
      </c>
      <c r="B38" t="s">
        <v>43</v>
      </c>
      <c r="C38">
        <v>0</v>
      </c>
      <c r="D38">
        <v>37</v>
      </c>
      <c r="E38">
        <v>35.74</v>
      </c>
      <c r="F38">
        <v>2013</v>
      </c>
      <c r="G38">
        <v>2015</v>
      </c>
    </row>
    <row r="39" spans="1:7" x14ac:dyDescent="0.45">
      <c r="A39" s="4" t="s">
        <v>44</v>
      </c>
      <c r="B39" t="s">
        <v>44</v>
      </c>
      <c r="C39">
        <v>0</v>
      </c>
      <c r="D39">
        <v>38</v>
      </c>
      <c r="E39">
        <v>33.22</v>
      </c>
      <c r="F39">
        <v>2013</v>
      </c>
      <c r="G39">
        <v>2015</v>
      </c>
    </row>
    <row r="40" spans="1:7" x14ac:dyDescent="0.45">
      <c r="A40" s="3" t="s">
        <v>45</v>
      </c>
      <c r="B40" t="s">
        <v>45</v>
      </c>
      <c r="C40">
        <v>0</v>
      </c>
      <c r="D40">
        <v>40</v>
      </c>
      <c r="E40">
        <v>29.8</v>
      </c>
      <c r="F40">
        <v>2013</v>
      </c>
      <c r="G40">
        <v>2015</v>
      </c>
    </row>
    <row r="41" spans="1:7" x14ac:dyDescent="0.45">
      <c r="A41" s="4" t="s">
        <v>46</v>
      </c>
      <c r="B41" t="s">
        <v>46</v>
      </c>
      <c r="C41">
        <v>0</v>
      </c>
      <c r="D41">
        <v>41</v>
      </c>
      <c r="E41">
        <v>27.9</v>
      </c>
      <c r="F41">
        <v>2013</v>
      </c>
      <c r="G41">
        <v>2015</v>
      </c>
    </row>
    <row r="42" spans="1:7" x14ac:dyDescent="0.45">
      <c r="A42" s="3" t="s">
        <v>47</v>
      </c>
      <c r="B42" t="s">
        <v>47</v>
      </c>
      <c r="C42">
        <v>0</v>
      </c>
      <c r="D42">
        <v>42</v>
      </c>
      <c r="E42">
        <v>27.14</v>
      </c>
      <c r="F42">
        <v>2013</v>
      </c>
      <c r="G42">
        <v>2015</v>
      </c>
    </row>
    <row r="43" spans="1:7" x14ac:dyDescent="0.45">
      <c r="A43" s="4" t="s">
        <v>48</v>
      </c>
      <c r="B43" t="s">
        <v>48</v>
      </c>
      <c r="C43">
        <v>0</v>
      </c>
      <c r="D43">
        <v>43</v>
      </c>
      <c r="E43">
        <v>45.4</v>
      </c>
      <c r="F43">
        <v>2013</v>
      </c>
      <c r="G43">
        <v>2015</v>
      </c>
    </row>
    <row r="44" spans="1:7" x14ac:dyDescent="0.45">
      <c r="A44" s="3" t="s">
        <v>49</v>
      </c>
      <c r="B44" t="s">
        <v>49</v>
      </c>
      <c r="C44">
        <v>0</v>
      </c>
      <c r="D44">
        <v>44</v>
      </c>
      <c r="E44">
        <v>32.049999999999997</v>
      </c>
      <c r="F44">
        <v>2013</v>
      </c>
      <c r="G44">
        <v>2015</v>
      </c>
    </row>
    <row r="45" spans="1:7" x14ac:dyDescent="0.45">
      <c r="A45" s="4" t="s">
        <v>50</v>
      </c>
      <c r="B45" t="s">
        <v>50</v>
      </c>
      <c r="C45">
        <v>0</v>
      </c>
      <c r="D45">
        <v>45</v>
      </c>
      <c r="E45">
        <v>24.03</v>
      </c>
      <c r="F45">
        <v>2013</v>
      </c>
      <c r="G45">
        <v>2015</v>
      </c>
    </row>
    <row r="46" spans="1:7" x14ac:dyDescent="0.45">
      <c r="A46" s="3" t="s">
        <v>51</v>
      </c>
      <c r="B46" t="s">
        <v>51</v>
      </c>
      <c r="C46">
        <v>0</v>
      </c>
      <c r="D46">
        <v>47</v>
      </c>
      <c r="E46">
        <v>29.78</v>
      </c>
      <c r="F46">
        <v>2013</v>
      </c>
      <c r="G46">
        <v>2015</v>
      </c>
    </row>
    <row r="47" spans="1:7" x14ac:dyDescent="0.45">
      <c r="A47" s="4" t="s">
        <v>52</v>
      </c>
      <c r="B47" t="s">
        <v>52</v>
      </c>
      <c r="C47">
        <v>0</v>
      </c>
      <c r="D47">
        <v>39</v>
      </c>
      <c r="E47">
        <v>24.8</v>
      </c>
      <c r="F47">
        <v>2013</v>
      </c>
      <c r="G47">
        <v>2015</v>
      </c>
    </row>
    <row r="48" spans="1:7" x14ac:dyDescent="0.45">
      <c r="A48" s="3" t="s">
        <v>53</v>
      </c>
      <c r="B48" t="s">
        <v>53</v>
      </c>
      <c r="C48">
        <v>0</v>
      </c>
      <c r="D48">
        <v>46</v>
      </c>
      <c r="E48">
        <v>29.9</v>
      </c>
      <c r="F48">
        <v>2013</v>
      </c>
      <c r="G48">
        <v>2015</v>
      </c>
    </row>
    <row r="49" spans="1:7" x14ac:dyDescent="0.45">
      <c r="A49" s="4" t="s">
        <v>54</v>
      </c>
      <c r="B49" t="s">
        <v>54</v>
      </c>
      <c r="C49">
        <v>0</v>
      </c>
      <c r="D49">
        <v>48</v>
      </c>
      <c r="E49">
        <v>28.7</v>
      </c>
      <c r="F49">
        <v>2013</v>
      </c>
      <c r="G49">
        <v>2015</v>
      </c>
    </row>
    <row r="50" spans="1:7" x14ac:dyDescent="0.45">
      <c r="A50" s="3" t="s">
        <v>55</v>
      </c>
      <c r="B50" t="s">
        <v>55</v>
      </c>
      <c r="C50">
        <v>0</v>
      </c>
      <c r="D50">
        <v>49</v>
      </c>
      <c r="E50">
        <v>29.13</v>
      </c>
      <c r="F50">
        <v>2013</v>
      </c>
      <c r="G50">
        <v>2015</v>
      </c>
    </row>
    <row r="51" spans="1:7" x14ac:dyDescent="0.45">
      <c r="A51" s="4" t="s">
        <v>56</v>
      </c>
      <c r="B51" t="s">
        <v>56</v>
      </c>
      <c r="C51">
        <v>0</v>
      </c>
      <c r="D51">
        <v>50</v>
      </c>
      <c r="E51">
        <v>20.99</v>
      </c>
      <c r="F51">
        <v>2013</v>
      </c>
      <c r="G51">
        <v>2015</v>
      </c>
    </row>
    <row r="52" spans="1:7" x14ac:dyDescent="0.45">
      <c r="A52" s="3" t="s">
        <v>57</v>
      </c>
      <c r="B52" t="s">
        <v>57</v>
      </c>
      <c r="C52">
        <v>0</v>
      </c>
      <c r="D52">
        <v>51</v>
      </c>
      <c r="E52">
        <v>24.4</v>
      </c>
      <c r="F52">
        <v>2013</v>
      </c>
      <c r="G52">
        <v>2015</v>
      </c>
    </row>
    <row r="53" spans="1:7" x14ac:dyDescent="0.45">
      <c r="A53" s="4" t="s">
        <v>58</v>
      </c>
      <c r="B53" t="s">
        <v>58</v>
      </c>
      <c r="C53">
        <v>0</v>
      </c>
      <c r="D53">
        <v>52</v>
      </c>
      <c r="E53">
        <v>24.44</v>
      </c>
      <c r="F53">
        <v>2013</v>
      </c>
      <c r="G53">
        <v>2015</v>
      </c>
    </row>
    <row r="54" spans="1:7" x14ac:dyDescent="0.45">
      <c r="A54" s="3" t="s">
        <v>59</v>
      </c>
      <c r="B54" t="s">
        <v>59</v>
      </c>
      <c r="C54">
        <v>0</v>
      </c>
      <c r="D54">
        <v>53</v>
      </c>
      <c r="E54">
        <v>24.72</v>
      </c>
      <c r="F54">
        <v>2013</v>
      </c>
      <c r="G54">
        <v>2015</v>
      </c>
    </row>
    <row r="55" spans="1:7" x14ac:dyDescent="0.45">
      <c r="A55" s="4" t="s">
        <v>60</v>
      </c>
      <c r="B55" t="s">
        <v>60</v>
      </c>
      <c r="C55">
        <v>0</v>
      </c>
      <c r="D55">
        <v>54</v>
      </c>
      <c r="E55">
        <v>35.65</v>
      </c>
      <c r="F55">
        <v>2013</v>
      </c>
      <c r="G55">
        <v>2015</v>
      </c>
    </row>
    <row r="56" spans="1:7" x14ac:dyDescent="0.45">
      <c r="A56" s="3" t="s">
        <v>61</v>
      </c>
      <c r="B56" t="s">
        <v>61</v>
      </c>
      <c r="C56">
        <v>0</v>
      </c>
      <c r="D56">
        <v>55</v>
      </c>
      <c r="E56">
        <v>19.2</v>
      </c>
      <c r="F56">
        <v>2013</v>
      </c>
      <c r="G56">
        <v>2015</v>
      </c>
    </row>
    <row r="57" spans="1:7" x14ac:dyDescent="0.45">
      <c r="A57" s="4" t="s">
        <v>62</v>
      </c>
      <c r="B57" t="s">
        <v>62</v>
      </c>
      <c r="C57">
        <v>0</v>
      </c>
      <c r="D57">
        <v>56</v>
      </c>
      <c r="E57">
        <v>35.520000000000003</v>
      </c>
      <c r="F57">
        <v>2013</v>
      </c>
      <c r="G57">
        <v>2015</v>
      </c>
    </row>
    <row r="58" spans="1:7" x14ac:dyDescent="0.45">
      <c r="A58" s="3" t="s">
        <v>63</v>
      </c>
      <c r="B58" t="s">
        <v>63</v>
      </c>
      <c r="C58">
        <v>0</v>
      </c>
      <c r="D58">
        <v>57</v>
      </c>
      <c r="E58">
        <v>10.968999999999999</v>
      </c>
      <c r="F58">
        <v>2013</v>
      </c>
      <c r="G58">
        <v>2015</v>
      </c>
    </row>
    <row r="59" spans="1:7" x14ac:dyDescent="0.45">
      <c r="A59" s="4" t="s">
        <v>64</v>
      </c>
      <c r="B59" t="s">
        <v>64</v>
      </c>
      <c r="C59">
        <v>0</v>
      </c>
      <c r="D59">
        <v>58</v>
      </c>
      <c r="E59">
        <v>26.08</v>
      </c>
      <c r="F59">
        <v>2013</v>
      </c>
      <c r="G59">
        <v>2015</v>
      </c>
    </row>
    <row r="60" spans="1:7" x14ac:dyDescent="0.45">
      <c r="A60" s="3" t="s">
        <v>65</v>
      </c>
      <c r="B60" t="s">
        <v>65</v>
      </c>
      <c r="C60">
        <v>0</v>
      </c>
      <c r="D60">
        <v>59</v>
      </c>
      <c r="E60">
        <v>20.13</v>
      </c>
      <c r="F60">
        <v>2013</v>
      </c>
      <c r="G60">
        <v>2015</v>
      </c>
    </row>
    <row r="61" spans="1:7" x14ac:dyDescent="0.45">
      <c r="A61" s="4" t="s">
        <v>66</v>
      </c>
      <c r="B61" t="s">
        <v>66</v>
      </c>
      <c r="C61">
        <v>0</v>
      </c>
      <c r="D61">
        <v>60</v>
      </c>
      <c r="E61">
        <v>27.42</v>
      </c>
      <c r="F61">
        <v>2013</v>
      </c>
      <c r="G61">
        <v>2015</v>
      </c>
    </row>
    <row r="62" spans="1:7" x14ac:dyDescent="0.45">
      <c r="A62" s="3" t="s">
        <v>67</v>
      </c>
      <c r="B62" t="s">
        <v>67</v>
      </c>
      <c r="C62">
        <v>0</v>
      </c>
      <c r="D62">
        <v>61</v>
      </c>
      <c r="E62">
        <v>30.39</v>
      </c>
      <c r="F62">
        <v>2013</v>
      </c>
      <c r="G62">
        <v>2015</v>
      </c>
    </row>
    <row r="63" spans="1:7" x14ac:dyDescent="0.45">
      <c r="A63" s="4" t="s">
        <v>68</v>
      </c>
      <c r="B63" t="s">
        <v>68</v>
      </c>
      <c r="C63">
        <v>0</v>
      </c>
      <c r="D63">
        <v>62</v>
      </c>
      <c r="E63">
        <v>39.93</v>
      </c>
      <c r="F63">
        <v>2013</v>
      </c>
      <c r="G63">
        <v>2015</v>
      </c>
    </row>
    <row r="64" spans="1:7" x14ac:dyDescent="0.45">
      <c r="A64" s="3" t="s">
        <v>69</v>
      </c>
      <c r="B64" t="s">
        <v>69</v>
      </c>
      <c r="C64">
        <v>0</v>
      </c>
      <c r="D64">
        <v>63</v>
      </c>
      <c r="E64">
        <v>29.73</v>
      </c>
      <c r="F64">
        <v>2013</v>
      </c>
      <c r="G64">
        <v>2015</v>
      </c>
    </row>
    <row r="65" spans="1:7" x14ac:dyDescent="0.45">
      <c r="A65" s="4" t="s">
        <v>70</v>
      </c>
      <c r="B65" t="s">
        <v>70</v>
      </c>
      <c r="C65">
        <v>0</v>
      </c>
      <c r="D65">
        <v>64</v>
      </c>
      <c r="E65">
        <v>74.290000000000006</v>
      </c>
      <c r="F65">
        <v>2013</v>
      </c>
      <c r="G65">
        <v>2015</v>
      </c>
    </row>
    <row r="66" spans="1:7" x14ac:dyDescent="0.45">
      <c r="A66" s="3" t="s">
        <v>71</v>
      </c>
      <c r="B66" t="s">
        <v>71</v>
      </c>
      <c r="C66">
        <v>0</v>
      </c>
      <c r="D66">
        <v>65</v>
      </c>
      <c r="E66">
        <v>24.5</v>
      </c>
      <c r="F66">
        <v>2013</v>
      </c>
      <c r="G66">
        <v>2015</v>
      </c>
    </row>
    <row r="67" spans="1:7" x14ac:dyDescent="0.45">
      <c r="A67" s="4" t="s">
        <v>72</v>
      </c>
      <c r="B67" t="s">
        <v>72</v>
      </c>
      <c r="C67">
        <v>0</v>
      </c>
      <c r="D67">
        <v>66</v>
      </c>
      <c r="E67">
        <v>26.9</v>
      </c>
      <c r="F67">
        <v>2013</v>
      </c>
      <c r="G67">
        <v>2015</v>
      </c>
    </row>
    <row r="68" spans="1:7" x14ac:dyDescent="0.45">
      <c r="A68" s="3" t="s">
        <v>73</v>
      </c>
      <c r="B68" t="s">
        <v>73</v>
      </c>
      <c r="C68">
        <v>0</v>
      </c>
      <c r="D68">
        <v>67</v>
      </c>
      <c r="E68">
        <v>35.75</v>
      </c>
      <c r="F68">
        <v>2013</v>
      </c>
      <c r="G68">
        <v>2015</v>
      </c>
    </row>
    <row r="69" spans="1:7" x14ac:dyDescent="0.45">
      <c r="A69" s="4" t="s">
        <v>74</v>
      </c>
      <c r="B69" t="s">
        <v>74</v>
      </c>
      <c r="C69">
        <v>0</v>
      </c>
      <c r="D69">
        <v>68</v>
      </c>
      <c r="E69">
        <v>17.03</v>
      </c>
      <c r="F69">
        <v>2013</v>
      </c>
      <c r="G69">
        <v>2015</v>
      </c>
    </row>
    <row r="70" spans="1:7" x14ac:dyDescent="0.45">
      <c r="A70" s="3" t="s">
        <v>75</v>
      </c>
      <c r="B70" t="s">
        <v>75</v>
      </c>
      <c r="C70">
        <v>0</v>
      </c>
      <c r="D70">
        <v>69</v>
      </c>
      <c r="E70">
        <v>26.51</v>
      </c>
      <c r="F70">
        <v>2013</v>
      </c>
      <c r="G70">
        <v>2015</v>
      </c>
    </row>
    <row r="71" spans="1:7" x14ac:dyDescent="0.45">
      <c r="A71" s="4" t="s">
        <v>76</v>
      </c>
      <c r="B71" t="s">
        <v>76</v>
      </c>
      <c r="C71">
        <v>0</v>
      </c>
      <c r="D71">
        <v>70</v>
      </c>
      <c r="E71">
        <v>24.53</v>
      </c>
      <c r="F71">
        <v>2013</v>
      </c>
      <c r="G71">
        <v>2015</v>
      </c>
    </row>
    <row r="72" spans="1:7" x14ac:dyDescent="0.45">
      <c r="A72" s="3" t="s">
        <v>77</v>
      </c>
      <c r="B72" t="s">
        <v>77</v>
      </c>
      <c r="C72">
        <v>0</v>
      </c>
      <c r="D72">
        <v>71</v>
      </c>
      <c r="E72">
        <v>28.2</v>
      </c>
      <c r="F72">
        <v>2013</v>
      </c>
      <c r="G72">
        <v>2015</v>
      </c>
    </row>
    <row r="73" spans="1:7" x14ac:dyDescent="0.45">
      <c r="A73" s="4" t="s">
        <v>78</v>
      </c>
      <c r="B73" t="s">
        <v>78</v>
      </c>
      <c r="C73">
        <v>0</v>
      </c>
      <c r="D73">
        <v>72</v>
      </c>
      <c r="E73">
        <v>29.9</v>
      </c>
      <c r="F73">
        <v>2013</v>
      </c>
      <c r="G73">
        <v>2015</v>
      </c>
    </row>
    <row r="74" spans="1:7" x14ac:dyDescent="0.45">
      <c r="A74" s="3" t="s">
        <v>79</v>
      </c>
      <c r="B74" t="s">
        <v>79</v>
      </c>
      <c r="C74">
        <v>0</v>
      </c>
      <c r="D74">
        <v>73</v>
      </c>
      <c r="E74">
        <v>19.5</v>
      </c>
      <c r="F74">
        <v>2013</v>
      </c>
      <c r="G74">
        <v>2015</v>
      </c>
    </row>
    <row r="75" spans="1:7" x14ac:dyDescent="0.45">
      <c r="A75" s="4" t="s">
        <v>80</v>
      </c>
      <c r="B75" t="s">
        <v>80</v>
      </c>
      <c r="C75">
        <v>0</v>
      </c>
      <c r="D75">
        <v>74</v>
      </c>
      <c r="E75">
        <v>25.2</v>
      </c>
      <c r="F75">
        <v>2013</v>
      </c>
      <c r="G75">
        <v>2015</v>
      </c>
    </row>
    <row r="76" spans="1:7" x14ac:dyDescent="0.45">
      <c r="A76" s="3" t="s">
        <v>81</v>
      </c>
      <c r="B76" t="s">
        <v>81</v>
      </c>
      <c r="C76">
        <v>0</v>
      </c>
      <c r="D76">
        <v>75</v>
      </c>
      <c r="E76">
        <v>17</v>
      </c>
      <c r="F76">
        <v>2013</v>
      </c>
      <c r="G76">
        <v>2015</v>
      </c>
    </row>
    <row r="77" spans="1:7" x14ac:dyDescent="0.45">
      <c r="A77" s="4" t="s">
        <v>82</v>
      </c>
      <c r="B77" t="s">
        <v>82</v>
      </c>
      <c r="C77">
        <v>0</v>
      </c>
      <c r="D77">
        <v>76</v>
      </c>
      <c r="E77">
        <v>25.17</v>
      </c>
      <c r="F77">
        <v>2013</v>
      </c>
      <c r="G77">
        <v>2015</v>
      </c>
    </row>
    <row r="78" spans="1:7" x14ac:dyDescent="0.45">
      <c r="A78" s="3" t="s">
        <v>83</v>
      </c>
      <c r="B78" t="s">
        <v>193</v>
      </c>
      <c r="C78">
        <v>0</v>
      </c>
      <c r="D78">
        <v>77</v>
      </c>
      <c r="E78">
        <v>38.65</v>
      </c>
      <c r="F78">
        <v>2013</v>
      </c>
      <c r="G78">
        <v>2015</v>
      </c>
    </row>
    <row r="79" spans="1:7" x14ac:dyDescent="0.45">
      <c r="A79" s="4" t="s">
        <v>84</v>
      </c>
      <c r="B79" t="s">
        <v>84</v>
      </c>
      <c r="C79">
        <v>0</v>
      </c>
      <c r="D79">
        <v>78</v>
      </c>
      <c r="E79">
        <v>27.95</v>
      </c>
      <c r="F79">
        <v>2013</v>
      </c>
      <c r="G79">
        <v>2015</v>
      </c>
    </row>
    <row r="80" spans="1:7" x14ac:dyDescent="0.45">
      <c r="A80" s="3" t="s">
        <v>85</v>
      </c>
      <c r="B80" t="s">
        <v>85</v>
      </c>
      <c r="C80">
        <v>0</v>
      </c>
      <c r="D80">
        <v>79</v>
      </c>
      <c r="E80">
        <v>31.45</v>
      </c>
      <c r="F80">
        <v>2013</v>
      </c>
      <c r="G80">
        <v>2015</v>
      </c>
    </row>
    <row r="81" spans="1:7" x14ac:dyDescent="0.45">
      <c r="A81" s="4" t="s">
        <v>86</v>
      </c>
      <c r="B81" t="s">
        <v>86</v>
      </c>
      <c r="C81">
        <v>0</v>
      </c>
      <c r="D81">
        <v>80</v>
      </c>
      <c r="E81">
        <v>35.74</v>
      </c>
      <c r="F81">
        <v>2013</v>
      </c>
      <c r="G81">
        <v>2015</v>
      </c>
    </row>
    <row r="82" spans="1:7" x14ac:dyDescent="0.45">
      <c r="A82" s="3" t="s">
        <v>87</v>
      </c>
      <c r="B82" t="s">
        <v>87</v>
      </c>
      <c r="C82">
        <v>0</v>
      </c>
      <c r="D82">
        <v>81</v>
      </c>
      <c r="E82">
        <v>29.34</v>
      </c>
      <c r="F82">
        <v>2013</v>
      </c>
      <c r="G82">
        <v>2015</v>
      </c>
    </row>
    <row r="83" spans="1:7" x14ac:dyDescent="0.45">
      <c r="A83" s="4" t="s">
        <v>88</v>
      </c>
      <c r="B83" t="s">
        <v>88</v>
      </c>
      <c r="C83">
        <v>0</v>
      </c>
      <c r="D83">
        <v>82</v>
      </c>
      <c r="E83">
        <v>33.92</v>
      </c>
      <c r="F83">
        <v>2013</v>
      </c>
      <c r="G83">
        <v>2015</v>
      </c>
    </row>
    <row r="84" spans="1:7" x14ac:dyDescent="0.45">
      <c r="A84" s="3" t="s">
        <v>89</v>
      </c>
      <c r="B84" t="s">
        <v>89</v>
      </c>
      <c r="C84">
        <v>0</v>
      </c>
      <c r="D84">
        <v>83</v>
      </c>
      <c r="E84">
        <v>32.700000000000003</v>
      </c>
      <c r="F84">
        <v>2013</v>
      </c>
      <c r="G84">
        <v>2015</v>
      </c>
    </row>
    <row r="85" spans="1:7" x14ac:dyDescent="0.45">
      <c r="A85" s="4" t="s">
        <v>90</v>
      </c>
      <c r="B85" t="s">
        <v>90</v>
      </c>
      <c r="C85">
        <v>0</v>
      </c>
      <c r="D85">
        <v>84</v>
      </c>
      <c r="E85">
        <v>27.22</v>
      </c>
      <c r="F85">
        <v>2013</v>
      </c>
      <c r="G85">
        <v>2015</v>
      </c>
    </row>
    <row r="86" spans="1:7" x14ac:dyDescent="0.45">
      <c r="A86" s="3" t="s">
        <v>91</v>
      </c>
      <c r="B86" t="s">
        <v>91</v>
      </c>
      <c r="C86">
        <v>0</v>
      </c>
      <c r="D86">
        <v>85</v>
      </c>
      <c r="E86">
        <v>31.01</v>
      </c>
      <c r="F86">
        <v>2013</v>
      </c>
      <c r="G86">
        <v>2015</v>
      </c>
    </row>
    <row r="87" spans="1:7" x14ac:dyDescent="0.45">
      <c r="A87" s="4" t="s">
        <v>92</v>
      </c>
      <c r="B87" t="s">
        <v>92</v>
      </c>
      <c r="C87">
        <v>0</v>
      </c>
      <c r="D87">
        <v>86</v>
      </c>
      <c r="E87">
        <v>29.37</v>
      </c>
      <c r="F87">
        <v>2013</v>
      </c>
      <c r="G87">
        <v>2015</v>
      </c>
    </row>
    <row r="88" spans="1:7" x14ac:dyDescent="0.45">
      <c r="A88" s="3" t="s">
        <v>93</v>
      </c>
      <c r="B88" t="s">
        <v>93</v>
      </c>
      <c r="C88">
        <v>0</v>
      </c>
      <c r="D88">
        <v>87</v>
      </c>
      <c r="E88">
        <v>22.38</v>
      </c>
      <c r="F88">
        <v>2013</v>
      </c>
      <c r="G88">
        <v>2015</v>
      </c>
    </row>
    <row r="89" spans="1:7" x14ac:dyDescent="0.45">
      <c r="A89" s="4" t="s">
        <v>94</v>
      </c>
      <c r="B89" t="s">
        <v>94</v>
      </c>
      <c r="C89">
        <v>0</v>
      </c>
      <c r="D89">
        <v>88</v>
      </c>
      <c r="E89">
        <v>44.8</v>
      </c>
      <c r="F89">
        <v>2012</v>
      </c>
      <c r="G89">
        <v>2014</v>
      </c>
    </row>
    <row r="90" spans="1:7" x14ac:dyDescent="0.45">
      <c r="A90" s="3" t="s">
        <v>95</v>
      </c>
      <c r="B90" t="s">
        <v>95</v>
      </c>
      <c r="C90">
        <v>0</v>
      </c>
      <c r="D90">
        <v>89</v>
      </c>
      <c r="E90">
        <v>49</v>
      </c>
      <c r="F90">
        <v>2013</v>
      </c>
      <c r="G90">
        <v>2015</v>
      </c>
    </row>
    <row r="91" spans="1:7" x14ac:dyDescent="0.45">
      <c r="A91" s="4" t="s">
        <v>96</v>
      </c>
      <c r="B91" t="s">
        <v>96</v>
      </c>
      <c r="C91">
        <v>0</v>
      </c>
      <c r="D91">
        <v>90</v>
      </c>
      <c r="E91">
        <v>15.542</v>
      </c>
      <c r="F91">
        <v>2013</v>
      </c>
      <c r="G91">
        <v>2015</v>
      </c>
    </row>
    <row r="92" spans="1:7" x14ac:dyDescent="0.45">
      <c r="A92" s="3" t="s">
        <v>97</v>
      </c>
      <c r="B92" t="s">
        <v>97</v>
      </c>
      <c r="C92">
        <v>0</v>
      </c>
      <c r="D92">
        <v>91</v>
      </c>
      <c r="E92">
        <v>26.08</v>
      </c>
      <c r="F92">
        <v>2013</v>
      </c>
      <c r="G92">
        <v>2015</v>
      </c>
    </row>
    <row r="93" spans="1:7" x14ac:dyDescent="0.45">
      <c r="A93" s="4" t="s">
        <v>98</v>
      </c>
      <c r="B93" t="s">
        <v>98</v>
      </c>
      <c r="C93">
        <v>0</v>
      </c>
      <c r="D93">
        <v>92</v>
      </c>
      <c r="E93">
        <v>27.68</v>
      </c>
      <c r="F93">
        <v>2013</v>
      </c>
      <c r="G93">
        <v>2015</v>
      </c>
    </row>
    <row r="94" spans="1:7" x14ac:dyDescent="0.45">
      <c r="A94" s="3" t="s">
        <v>99</v>
      </c>
      <c r="B94" t="s">
        <v>99</v>
      </c>
      <c r="C94">
        <v>0</v>
      </c>
      <c r="D94">
        <v>93</v>
      </c>
      <c r="E94">
        <v>41.55</v>
      </c>
      <c r="F94">
        <v>2013</v>
      </c>
      <c r="G94">
        <v>2015</v>
      </c>
    </row>
    <row r="95" spans="1:7" x14ac:dyDescent="0.45">
      <c r="A95" s="4" t="s">
        <v>100</v>
      </c>
      <c r="B95" t="s">
        <v>100</v>
      </c>
      <c r="C95">
        <v>0</v>
      </c>
      <c r="D95">
        <v>95</v>
      </c>
      <c r="E95">
        <v>38</v>
      </c>
      <c r="F95">
        <v>2013</v>
      </c>
      <c r="G95">
        <v>2015</v>
      </c>
    </row>
    <row r="96" spans="1:7" x14ac:dyDescent="0.45">
      <c r="A96" s="3" t="s">
        <v>101</v>
      </c>
      <c r="B96" t="s">
        <v>101</v>
      </c>
      <c r="C96">
        <v>0</v>
      </c>
      <c r="D96">
        <v>96</v>
      </c>
      <c r="E96">
        <v>26.3</v>
      </c>
      <c r="F96">
        <v>2013</v>
      </c>
      <c r="G96">
        <v>2015</v>
      </c>
    </row>
    <row r="97" spans="1:7" x14ac:dyDescent="0.45">
      <c r="A97" s="4" t="s">
        <v>102</v>
      </c>
      <c r="B97" t="s">
        <v>102</v>
      </c>
      <c r="C97">
        <v>0</v>
      </c>
      <c r="D97">
        <v>94</v>
      </c>
      <c r="E97">
        <v>34.770000000000003</v>
      </c>
      <c r="F97">
        <v>2013</v>
      </c>
      <c r="G97">
        <v>2015</v>
      </c>
    </row>
    <row r="98" spans="1:7" x14ac:dyDescent="0.45">
      <c r="A98" s="3" t="s">
        <v>103</v>
      </c>
      <c r="B98" t="s">
        <v>103</v>
      </c>
      <c r="C98">
        <v>0</v>
      </c>
      <c r="D98">
        <v>97</v>
      </c>
      <c r="E98">
        <v>33.31</v>
      </c>
      <c r="F98">
        <v>2013</v>
      </c>
      <c r="G98">
        <v>2015</v>
      </c>
    </row>
    <row r="99" spans="1:7" x14ac:dyDescent="0.45">
      <c r="A99" s="4" t="s">
        <v>104</v>
      </c>
      <c r="B99" t="s">
        <v>104</v>
      </c>
      <c r="C99">
        <v>0</v>
      </c>
      <c r="D99">
        <v>98</v>
      </c>
      <c r="E99">
        <v>22.41</v>
      </c>
      <c r="F99">
        <v>2013</v>
      </c>
      <c r="G99">
        <v>2015</v>
      </c>
    </row>
    <row r="100" spans="1:7" x14ac:dyDescent="0.45">
      <c r="A100" s="3" t="s">
        <v>105</v>
      </c>
      <c r="B100" t="s">
        <v>105</v>
      </c>
      <c r="C100">
        <v>0</v>
      </c>
      <c r="D100">
        <v>99</v>
      </c>
      <c r="E100">
        <v>29.92</v>
      </c>
      <c r="F100">
        <v>2013</v>
      </c>
      <c r="G100">
        <v>2015</v>
      </c>
    </row>
    <row r="101" spans="1:7" x14ac:dyDescent="0.45">
      <c r="A101" s="4" t="s">
        <v>106</v>
      </c>
      <c r="B101" t="s">
        <v>106</v>
      </c>
      <c r="C101">
        <v>0</v>
      </c>
      <c r="D101">
        <v>100</v>
      </c>
      <c r="E101">
        <v>27.5</v>
      </c>
      <c r="F101">
        <v>2013</v>
      </c>
      <c r="G101">
        <v>2015</v>
      </c>
    </row>
    <row r="102" spans="1:7" x14ac:dyDescent="0.45">
      <c r="A102" s="3" t="s">
        <v>107</v>
      </c>
      <c r="B102" t="s">
        <v>107</v>
      </c>
      <c r="C102">
        <v>0</v>
      </c>
      <c r="D102">
        <v>101</v>
      </c>
      <c r="E102">
        <v>28.1</v>
      </c>
      <c r="F102">
        <v>2013</v>
      </c>
      <c r="G102">
        <v>2015</v>
      </c>
    </row>
    <row r="103" spans="1:7" x14ac:dyDescent="0.45">
      <c r="A103" s="4" t="s">
        <v>108</v>
      </c>
      <c r="B103" t="s">
        <v>108</v>
      </c>
      <c r="C103">
        <v>0</v>
      </c>
      <c r="D103">
        <v>102</v>
      </c>
      <c r="E103">
        <v>25.85</v>
      </c>
      <c r="F103">
        <v>2013</v>
      </c>
      <c r="G103">
        <v>2015</v>
      </c>
    </row>
    <row r="104" spans="1:7" x14ac:dyDescent="0.45">
      <c r="A104" s="3" t="s">
        <v>109</v>
      </c>
      <c r="B104" t="s">
        <v>194</v>
      </c>
      <c r="C104">
        <v>1</v>
      </c>
      <c r="D104">
        <v>103</v>
      </c>
      <c r="E104">
        <v>25.041</v>
      </c>
      <c r="F104">
        <v>2013</v>
      </c>
      <c r="G104">
        <v>2015</v>
      </c>
    </row>
    <row r="105" spans="1:7" x14ac:dyDescent="0.45">
      <c r="A105" s="4" t="s">
        <v>110</v>
      </c>
      <c r="B105" t="s">
        <v>195</v>
      </c>
      <c r="C105">
        <v>2</v>
      </c>
      <c r="D105">
        <v>104</v>
      </c>
      <c r="E105">
        <v>38.549999999999997</v>
      </c>
      <c r="F105">
        <v>2013</v>
      </c>
      <c r="G105">
        <v>2015</v>
      </c>
    </row>
    <row r="106" spans="1:7" x14ac:dyDescent="0.45">
      <c r="A106" s="3" t="s">
        <v>111</v>
      </c>
      <c r="B106" t="s">
        <v>111</v>
      </c>
      <c r="C106">
        <v>0</v>
      </c>
      <c r="D106">
        <v>105</v>
      </c>
      <c r="E106">
        <v>19.66</v>
      </c>
      <c r="F106">
        <v>2013</v>
      </c>
      <c r="G106">
        <v>2015</v>
      </c>
    </row>
    <row r="107" spans="1:7" x14ac:dyDescent="0.45">
      <c r="A107" s="4" t="s">
        <v>112</v>
      </c>
      <c r="B107" t="s">
        <v>112</v>
      </c>
      <c r="C107">
        <v>0</v>
      </c>
      <c r="D107">
        <v>106</v>
      </c>
      <c r="E107">
        <v>18.5</v>
      </c>
      <c r="F107">
        <v>2013</v>
      </c>
      <c r="G107">
        <v>2015</v>
      </c>
    </row>
    <row r="108" spans="1:7" x14ac:dyDescent="0.45">
      <c r="A108" s="3" t="s">
        <v>113</v>
      </c>
      <c r="B108" t="s">
        <v>113</v>
      </c>
      <c r="C108">
        <v>0</v>
      </c>
      <c r="D108">
        <v>107</v>
      </c>
      <c r="E108">
        <v>30.8</v>
      </c>
      <c r="F108">
        <v>2013</v>
      </c>
      <c r="G108">
        <v>2015</v>
      </c>
    </row>
    <row r="109" spans="1:7" x14ac:dyDescent="0.45">
      <c r="A109" s="4" t="s">
        <v>114</v>
      </c>
      <c r="B109" t="s">
        <v>114</v>
      </c>
      <c r="C109">
        <v>0</v>
      </c>
      <c r="D109">
        <v>108</v>
      </c>
      <c r="E109">
        <v>24.87</v>
      </c>
      <c r="F109">
        <v>2013</v>
      </c>
      <c r="G109">
        <v>2015</v>
      </c>
    </row>
    <row r="110" spans="1:7" x14ac:dyDescent="0.45">
      <c r="A110" s="3" t="s">
        <v>115</v>
      </c>
      <c r="B110" t="s">
        <v>115</v>
      </c>
      <c r="C110">
        <v>0</v>
      </c>
      <c r="D110">
        <v>109</v>
      </c>
      <c r="E110">
        <v>28.36</v>
      </c>
      <c r="F110">
        <v>2013</v>
      </c>
      <c r="G110">
        <v>2015</v>
      </c>
    </row>
    <row r="111" spans="1:7" x14ac:dyDescent="0.45">
      <c r="A111" s="4" t="s">
        <v>116</v>
      </c>
      <c r="B111" t="s">
        <v>116</v>
      </c>
      <c r="C111">
        <v>0</v>
      </c>
      <c r="D111">
        <v>110</v>
      </c>
      <c r="E111">
        <v>31.38</v>
      </c>
      <c r="F111">
        <v>2013</v>
      </c>
      <c r="G111">
        <v>2015</v>
      </c>
    </row>
    <row r="112" spans="1:7" x14ac:dyDescent="0.45">
      <c r="A112" s="3" t="s">
        <v>117</v>
      </c>
      <c r="B112" t="s">
        <v>117</v>
      </c>
      <c r="C112">
        <v>0</v>
      </c>
      <c r="D112">
        <v>111</v>
      </c>
      <c r="E112">
        <v>34.85</v>
      </c>
      <c r="F112">
        <v>2013</v>
      </c>
      <c r="G112">
        <v>2015</v>
      </c>
    </row>
    <row r="113" spans="1:7" x14ac:dyDescent="0.45">
      <c r="A113" s="4" t="s">
        <v>118</v>
      </c>
      <c r="B113" t="s">
        <v>118</v>
      </c>
      <c r="C113">
        <v>0</v>
      </c>
      <c r="D113">
        <v>112</v>
      </c>
      <c r="E113">
        <v>24.13</v>
      </c>
      <c r="F113">
        <v>2013</v>
      </c>
      <c r="G113">
        <v>2015</v>
      </c>
    </row>
    <row r="114" spans="1:7" x14ac:dyDescent="0.45">
      <c r="A114" s="3" t="s">
        <v>119</v>
      </c>
      <c r="B114" t="s">
        <v>119</v>
      </c>
      <c r="C114">
        <v>0</v>
      </c>
      <c r="D114">
        <v>113</v>
      </c>
      <c r="E114">
        <v>31.78</v>
      </c>
      <c r="F114">
        <v>2013</v>
      </c>
      <c r="G114">
        <v>2015</v>
      </c>
    </row>
    <row r="115" spans="1:7" x14ac:dyDescent="0.45">
      <c r="A115" s="4" t="s">
        <v>120</v>
      </c>
      <c r="B115" t="s">
        <v>120</v>
      </c>
      <c r="C115">
        <v>0</v>
      </c>
      <c r="D115">
        <v>114</v>
      </c>
      <c r="E115">
        <v>23.14</v>
      </c>
      <c r="F115">
        <v>2013</v>
      </c>
      <c r="G115">
        <v>2015</v>
      </c>
    </row>
    <row r="116" spans="1:7" x14ac:dyDescent="0.45">
      <c r="A116" s="3" t="s">
        <v>121</v>
      </c>
      <c r="B116" t="s">
        <v>121</v>
      </c>
      <c r="C116">
        <v>0</v>
      </c>
      <c r="D116">
        <v>115</v>
      </c>
      <c r="E116">
        <v>28.98</v>
      </c>
      <c r="F116">
        <v>2013</v>
      </c>
      <c r="G116">
        <v>2015</v>
      </c>
    </row>
    <row r="117" spans="1:7" x14ac:dyDescent="0.45">
      <c r="A117" s="4" t="s">
        <v>122</v>
      </c>
      <c r="B117" t="s">
        <v>122</v>
      </c>
      <c r="C117">
        <v>0</v>
      </c>
      <c r="D117">
        <v>116</v>
      </c>
      <c r="E117">
        <v>15.07</v>
      </c>
      <c r="F117">
        <v>2013</v>
      </c>
      <c r="G117">
        <v>2015</v>
      </c>
    </row>
    <row r="118" spans="1:7" x14ac:dyDescent="0.45">
      <c r="A118" s="3" t="s">
        <v>123</v>
      </c>
      <c r="B118" t="s">
        <v>123</v>
      </c>
      <c r="C118">
        <v>0</v>
      </c>
      <c r="D118">
        <v>117</v>
      </c>
      <c r="E118">
        <v>28.91</v>
      </c>
      <c r="F118">
        <v>2013</v>
      </c>
      <c r="G118">
        <v>2015</v>
      </c>
    </row>
    <row r="119" spans="1:7" x14ac:dyDescent="0.45">
      <c r="A119" s="4" t="s">
        <v>124</v>
      </c>
      <c r="B119" t="s">
        <v>124</v>
      </c>
      <c r="C119">
        <v>0</v>
      </c>
      <c r="D119">
        <v>118</v>
      </c>
      <c r="E119">
        <v>26.01</v>
      </c>
      <c r="F119">
        <v>2013</v>
      </c>
      <c r="G119">
        <v>2015</v>
      </c>
    </row>
    <row r="120" spans="1:7" x14ac:dyDescent="0.45">
      <c r="A120" s="3" t="s">
        <v>125</v>
      </c>
      <c r="B120" t="s">
        <v>125</v>
      </c>
      <c r="C120">
        <v>0</v>
      </c>
      <c r="D120">
        <v>119</v>
      </c>
      <c r="E120">
        <v>29.7</v>
      </c>
      <c r="F120">
        <v>2013</v>
      </c>
      <c r="G120">
        <v>2015</v>
      </c>
    </row>
    <row r="121" spans="1:7" x14ac:dyDescent="0.45">
      <c r="A121" s="4" t="s">
        <v>126</v>
      </c>
      <c r="B121" t="s">
        <v>126</v>
      </c>
      <c r="C121">
        <v>0</v>
      </c>
      <c r="D121">
        <v>120</v>
      </c>
      <c r="E121">
        <v>13.4</v>
      </c>
      <c r="F121">
        <v>2013</v>
      </c>
      <c r="G121">
        <v>2015</v>
      </c>
    </row>
    <row r="122" spans="1:7" x14ac:dyDescent="0.45">
      <c r="A122" s="3" t="s">
        <v>127</v>
      </c>
      <c r="B122" t="s">
        <v>127</v>
      </c>
      <c r="C122">
        <v>0</v>
      </c>
      <c r="D122">
        <v>121</v>
      </c>
      <c r="E122">
        <v>31.1</v>
      </c>
      <c r="F122">
        <v>2013</v>
      </c>
      <c r="G122">
        <v>2015</v>
      </c>
    </row>
    <row r="123" spans="1:7" x14ac:dyDescent="0.45">
      <c r="A123" s="4" t="s">
        <v>128</v>
      </c>
      <c r="B123" t="s">
        <v>128</v>
      </c>
      <c r="C123">
        <v>0</v>
      </c>
      <c r="D123">
        <v>122</v>
      </c>
      <c r="E123">
        <v>10.5</v>
      </c>
      <c r="F123">
        <v>2013</v>
      </c>
      <c r="G123">
        <v>2015</v>
      </c>
    </row>
    <row r="124" spans="1:7" x14ac:dyDescent="0.45">
      <c r="A124" s="3" t="s">
        <v>129</v>
      </c>
      <c r="B124" t="s">
        <v>129</v>
      </c>
      <c r="C124">
        <v>0</v>
      </c>
      <c r="D124">
        <v>123</v>
      </c>
      <c r="E124">
        <v>35</v>
      </c>
      <c r="F124">
        <v>2013</v>
      </c>
      <c r="G124">
        <v>2015</v>
      </c>
    </row>
    <row r="125" spans="1:7" x14ac:dyDescent="0.45">
      <c r="A125" s="4" t="s">
        <v>130</v>
      </c>
      <c r="B125" t="s">
        <v>130</v>
      </c>
      <c r="C125">
        <v>0</v>
      </c>
      <c r="D125">
        <v>124</v>
      </c>
      <c r="E125">
        <v>34.04</v>
      </c>
      <c r="F125">
        <v>2013</v>
      </c>
      <c r="G125">
        <v>2015</v>
      </c>
    </row>
    <row r="126" spans="1:7" x14ac:dyDescent="0.45">
      <c r="A126" s="3" t="s">
        <v>131</v>
      </c>
      <c r="B126" t="s">
        <v>131</v>
      </c>
      <c r="C126">
        <v>0</v>
      </c>
      <c r="D126">
        <v>125</v>
      </c>
      <c r="E126">
        <v>13.25</v>
      </c>
      <c r="F126">
        <v>2013</v>
      </c>
      <c r="G126">
        <v>2015</v>
      </c>
    </row>
    <row r="127" spans="1:7" x14ac:dyDescent="0.45">
      <c r="A127" s="4" t="s">
        <v>132</v>
      </c>
      <c r="B127" t="s">
        <v>132</v>
      </c>
      <c r="C127">
        <v>0</v>
      </c>
      <c r="D127">
        <v>126</v>
      </c>
      <c r="E127">
        <v>22.31</v>
      </c>
      <c r="F127">
        <v>2013</v>
      </c>
      <c r="G127">
        <v>2015</v>
      </c>
    </row>
    <row r="128" spans="1:7" x14ac:dyDescent="0.45">
      <c r="A128" s="3" t="s">
        <v>133</v>
      </c>
      <c r="B128" t="s">
        <v>133</v>
      </c>
      <c r="C128">
        <v>0</v>
      </c>
      <c r="D128">
        <v>127</v>
      </c>
      <c r="E128">
        <v>19.84</v>
      </c>
      <c r="F128">
        <v>2013</v>
      </c>
      <c r="G128">
        <v>2015</v>
      </c>
    </row>
    <row r="129" spans="1:7" x14ac:dyDescent="0.45">
      <c r="A129" s="4" t="s">
        <v>134</v>
      </c>
      <c r="B129" t="s">
        <v>134</v>
      </c>
      <c r="C129">
        <v>0</v>
      </c>
      <c r="D129">
        <v>128</v>
      </c>
      <c r="E129">
        <v>37.14</v>
      </c>
      <c r="F129">
        <v>2013</v>
      </c>
      <c r="G129">
        <v>2015</v>
      </c>
    </row>
    <row r="130" spans="1:7" x14ac:dyDescent="0.45">
      <c r="A130" s="3" t="s">
        <v>135</v>
      </c>
      <c r="B130" t="s">
        <v>135</v>
      </c>
      <c r="C130">
        <v>0</v>
      </c>
      <c r="D130">
        <v>129</v>
      </c>
      <c r="E130">
        <v>23.37</v>
      </c>
      <c r="F130">
        <v>2013</v>
      </c>
      <c r="G130">
        <v>2015</v>
      </c>
    </row>
    <row r="131" spans="1:7" x14ac:dyDescent="0.45">
      <c r="A131" s="4" t="s">
        <v>136</v>
      </c>
      <c r="B131" t="s">
        <v>136</v>
      </c>
      <c r="C131">
        <v>0</v>
      </c>
      <c r="D131">
        <v>132</v>
      </c>
      <c r="E131">
        <v>35.51</v>
      </c>
      <c r="F131">
        <v>2013</v>
      </c>
      <c r="G131">
        <v>2015</v>
      </c>
    </row>
    <row r="132" spans="1:7" x14ac:dyDescent="0.45">
      <c r="A132" s="3" t="s">
        <v>137</v>
      </c>
      <c r="B132" t="s">
        <v>137</v>
      </c>
      <c r="C132">
        <v>0</v>
      </c>
      <c r="D132">
        <v>130</v>
      </c>
      <c r="E132">
        <v>27.6</v>
      </c>
      <c r="F132">
        <v>2013</v>
      </c>
      <c r="G132">
        <v>2015</v>
      </c>
    </row>
    <row r="133" spans="1:7" x14ac:dyDescent="0.45">
      <c r="A133" s="4" t="s">
        <v>138</v>
      </c>
      <c r="B133" t="s">
        <v>138</v>
      </c>
      <c r="C133">
        <v>0</v>
      </c>
      <c r="D133">
        <v>131</v>
      </c>
      <c r="E133">
        <v>28.36</v>
      </c>
      <c r="F133">
        <v>2013</v>
      </c>
      <c r="G133">
        <v>2015</v>
      </c>
    </row>
    <row r="134" spans="1:7" x14ac:dyDescent="0.45">
      <c r="A134" s="3" t="s">
        <v>139</v>
      </c>
      <c r="B134" t="s">
        <v>139</v>
      </c>
      <c r="C134">
        <v>0</v>
      </c>
      <c r="D134">
        <v>133</v>
      </c>
      <c r="E134">
        <v>31</v>
      </c>
      <c r="F134">
        <v>2013</v>
      </c>
      <c r="G134">
        <v>2015</v>
      </c>
    </row>
    <row r="135" spans="1:7" x14ac:dyDescent="0.45">
      <c r="A135" s="4" t="s">
        <v>140</v>
      </c>
      <c r="B135" t="s">
        <v>140</v>
      </c>
      <c r="C135">
        <v>0</v>
      </c>
      <c r="D135">
        <v>134</v>
      </c>
      <c r="E135">
        <v>33.03</v>
      </c>
      <c r="F135">
        <v>2013</v>
      </c>
      <c r="G135">
        <v>2015</v>
      </c>
    </row>
    <row r="136" spans="1:7" x14ac:dyDescent="0.45">
      <c r="A136" s="3" t="s">
        <v>141</v>
      </c>
      <c r="B136" t="s">
        <v>141</v>
      </c>
      <c r="C136">
        <v>1</v>
      </c>
      <c r="D136">
        <v>135</v>
      </c>
      <c r="E136">
        <v>24.79</v>
      </c>
      <c r="F136">
        <v>2013</v>
      </c>
      <c r="G136">
        <v>2015</v>
      </c>
    </row>
    <row r="137" spans="1:7" x14ac:dyDescent="0.45">
      <c r="A137" s="4" t="s">
        <v>142</v>
      </c>
      <c r="B137" t="s">
        <v>142</v>
      </c>
      <c r="C137">
        <v>0</v>
      </c>
      <c r="D137">
        <v>136</v>
      </c>
      <c r="E137">
        <v>31.5</v>
      </c>
      <c r="F137">
        <v>2013</v>
      </c>
      <c r="G137">
        <v>2015</v>
      </c>
    </row>
    <row r="138" spans="1:7" x14ac:dyDescent="0.45">
      <c r="A138" s="3" t="s">
        <v>143</v>
      </c>
      <c r="B138" t="s">
        <v>143</v>
      </c>
      <c r="C138">
        <v>0</v>
      </c>
      <c r="D138">
        <v>137</v>
      </c>
      <c r="E138">
        <v>20.43</v>
      </c>
      <c r="F138">
        <v>2013</v>
      </c>
      <c r="G138">
        <v>2015</v>
      </c>
    </row>
    <row r="139" spans="1:7" x14ac:dyDescent="0.45">
      <c r="A139" s="4" t="s">
        <v>144</v>
      </c>
      <c r="B139" t="s">
        <v>144</v>
      </c>
      <c r="C139">
        <v>0</v>
      </c>
      <c r="D139">
        <v>138</v>
      </c>
      <c r="E139">
        <v>35.630000000000003</v>
      </c>
      <c r="F139">
        <v>2013</v>
      </c>
      <c r="G139">
        <v>2015</v>
      </c>
    </row>
    <row r="140" spans="1:7" x14ac:dyDescent="0.45">
      <c r="A140" s="3" t="s">
        <v>145</v>
      </c>
      <c r="B140" t="s">
        <v>145</v>
      </c>
      <c r="C140">
        <v>0</v>
      </c>
      <c r="D140">
        <v>139</v>
      </c>
      <c r="E140">
        <v>27.12</v>
      </c>
      <c r="F140">
        <v>2013</v>
      </c>
      <c r="G140">
        <v>2015</v>
      </c>
    </row>
    <row r="141" spans="1:7" x14ac:dyDescent="0.45">
      <c r="A141" s="4" t="s">
        <v>146</v>
      </c>
      <c r="B141" t="s">
        <v>146</v>
      </c>
      <c r="C141">
        <v>0</v>
      </c>
      <c r="D141">
        <v>140</v>
      </c>
      <c r="E141">
        <v>33.630000000000003</v>
      </c>
      <c r="F141">
        <v>2013</v>
      </c>
      <c r="G141">
        <v>2015</v>
      </c>
    </row>
    <row r="142" spans="1:7" x14ac:dyDescent="0.45">
      <c r="A142" s="3" t="s">
        <v>147</v>
      </c>
      <c r="B142" t="s">
        <v>147</v>
      </c>
      <c r="C142">
        <v>0</v>
      </c>
      <c r="D142">
        <v>141</v>
      </c>
      <c r="E142">
        <v>22.87</v>
      </c>
      <c r="F142">
        <v>2013</v>
      </c>
      <c r="G142">
        <v>2015</v>
      </c>
    </row>
    <row r="143" spans="1:7" x14ac:dyDescent="0.45">
      <c r="A143" s="4" t="s">
        <v>148</v>
      </c>
      <c r="B143" t="s">
        <v>148</v>
      </c>
      <c r="C143">
        <v>0</v>
      </c>
      <c r="D143">
        <v>142</v>
      </c>
      <c r="E143">
        <v>31.05</v>
      </c>
      <c r="F143">
        <v>2013</v>
      </c>
      <c r="G143">
        <v>2015</v>
      </c>
    </row>
    <row r="144" spans="1:7" x14ac:dyDescent="0.45">
      <c r="A144" s="3" t="s">
        <v>149</v>
      </c>
      <c r="B144" t="s">
        <v>149</v>
      </c>
      <c r="C144">
        <v>0</v>
      </c>
      <c r="D144">
        <v>143</v>
      </c>
      <c r="E144">
        <v>34.46</v>
      </c>
      <c r="F144">
        <v>2012</v>
      </c>
      <c r="G144">
        <v>2014</v>
      </c>
    </row>
    <row r="145" spans="1:7" x14ac:dyDescent="0.45">
      <c r="A145" s="4" t="s">
        <v>150</v>
      </c>
      <c r="B145" t="s">
        <v>150</v>
      </c>
      <c r="C145">
        <v>0</v>
      </c>
      <c r="D145">
        <v>144</v>
      </c>
      <c r="E145">
        <v>32.161000000000001</v>
      </c>
      <c r="F145">
        <v>2013</v>
      </c>
      <c r="G145">
        <v>2015</v>
      </c>
    </row>
    <row r="146" spans="1:7" x14ac:dyDescent="0.45">
      <c r="A146" s="3" t="s">
        <v>151</v>
      </c>
      <c r="B146" t="s">
        <v>151</v>
      </c>
      <c r="C146">
        <v>0</v>
      </c>
      <c r="D146">
        <v>145</v>
      </c>
      <c r="E146">
        <v>29</v>
      </c>
      <c r="F146">
        <v>2013</v>
      </c>
      <c r="G146">
        <v>2015</v>
      </c>
    </row>
    <row r="147" spans="1:7" x14ac:dyDescent="0.45">
      <c r="A147" s="4" t="s">
        <v>152</v>
      </c>
      <c r="B147" t="s">
        <v>152</v>
      </c>
      <c r="C147">
        <v>0</v>
      </c>
      <c r="D147">
        <v>146</v>
      </c>
      <c r="E147">
        <v>36.11</v>
      </c>
      <c r="F147">
        <v>2013</v>
      </c>
      <c r="G147">
        <v>2015</v>
      </c>
    </row>
    <row r="148" spans="1:7" x14ac:dyDescent="0.45">
      <c r="A148" s="3" t="s">
        <v>153</v>
      </c>
      <c r="B148" t="s">
        <v>153</v>
      </c>
      <c r="C148">
        <v>0</v>
      </c>
      <c r="D148">
        <v>147</v>
      </c>
      <c r="E148">
        <v>24.25</v>
      </c>
      <c r="F148">
        <v>2013</v>
      </c>
      <c r="G148">
        <v>2015</v>
      </c>
    </row>
    <row r="149" spans="1:7" x14ac:dyDescent="0.45">
      <c r="A149" s="4" t="s">
        <v>154</v>
      </c>
      <c r="B149" t="s">
        <v>154</v>
      </c>
      <c r="C149">
        <v>0</v>
      </c>
      <c r="D149">
        <v>148</v>
      </c>
      <c r="E149">
        <v>26.89</v>
      </c>
      <c r="F149">
        <v>2013</v>
      </c>
      <c r="G149">
        <v>2015</v>
      </c>
    </row>
    <row r="150" spans="1:7" x14ac:dyDescent="0.45">
      <c r="A150" s="3" t="s">
        <v>155</v>
      </c>
      <c r="B150" t="s">
        <v>155</v>
      </c>
      <c r="C150">
        <v>0</v>
      </c>
      <c r="D150">
        <v>149</v>
      </c>
      <c r="E150">
        <v>14.2</v>
      </c>
      <c r="F150">
        <v>2013</v>
      </c>
      <c r="G150">
        <v>2015</v>
      </c>
    </row>
    <row r="151" spans="1:7" x14ac:dyDescent="0.45">
      <c r="A151" s="4" t="s">
        <v>156</v>
      </c>
      <c r="B151" t="s">
        <v>156</v>
      </c>
      <c r="C151">
        <v>0</v>
      </c>
      <c r="D151">
        <v>150</v>
      </c>
      <c r="E151">
        <v>13.5</v>
      </c>
      <c r="F151">
        <v>2013</v>
      </c>
      <c r="G151">
        <v>2015</v>
      </c>
    </row>
    <row r="152" spans="1:7" x14ac:dyDescent="0.45">
      <c r="A152" s="3" t="s">
        <v>157</v>
      </c>
      <c r="B152" t="s">
        <v>157</v>
      </c>
      <c r="C152">
        <v>0</v>
      </c>
      <c r="D152">
        <v>151</v>
      </c>
      <c r="E152">
        <v>58.22</v>
      </c>
      <c r="F152">
        <v>2013</v>
      </c>
      <c r="G152">
        <v>2015</v>
      </c>
    </row>
    <row r="153" spans="1:7" x14ac:dyDescent="0.45">
      <c r="A153" s="4" t="s">
        <v>158</v>
      </c>
      <c r="B153" t="s">
        <v>158</v>
      </c>
      <c r="C153">
        <v>0</v>
      </c>
      <c r="D153">
        <v>152</v>
      </c>
      <c r="E153">
        <v>24.8</v>
      </c>
      <c r="F153">
        <v>2013</v>
      </c>
      <c r="G153">
        <v>2015</v>
      </c>
    </row>
    <row r="154" spans="1:7" x14ac:dyDescent="0.45">
      <c r="A154" s="3" t="s">
        <v>159</v>
      </c>
      <c r="B154" t="s">
        <v>159</v>
      </c>
      <c r="C154">
        <v>0</v>
      </c>
      <c r="D154">
        <v>153</v>
      </c>
      <c r="E154">
        <v>25.09</v>
      </c>
      <c r="F154">
        <v>2012</v>
      </c>
      <c r="G154">
        <v>2014</v>
      </c>
    </row>
    <row r="155" spans="1:7" x14ac:dyDescent="0.45">
      <c r="A155" s="4" t="s">
        <v>160</v>
      </c>
      <c r="B155" t="s">
        <v>160</v>
      </c>
      <c r="C155">
        <v>0</v>
      </c>
      <c r="D155">
        <v>155</v>
      </c>
      <c r="E155">
        <v>37.369999999999997</v>
      </c>
      <c r="F155">
        <v>2013</v>
      </c>
      <c r="G155">
        <v>2015</v>
      </c>
    </row>
    <row r="156" spans="1:7" x14ac:dyDescent="0.45">
      <c r="A156" s="3" t="s">
        <v>161</v>
      </c>
      <c r="B156" t="s">
        <v>161</v>
      </c>
      <c r="C156">
        <v>0</v>
      </c>
      <c r="D156">
        <v>156</v>
      </c>
      <c r="E156">
        <v>31.25</v>
      </c>
      <c r="F156">
        <v>2013</v>
      </c>
      <c r="G156">
        <v>2015</v>
      </c>
    </row>
    <row r="157" spans="1:7" x14ac:dyDescent="0.45">
      <c r="A157" s="4" t="s">
        <v>162</v>
      </c>
      <c r="B157" t="s">
        <v>162</v>
      </c>
      <c r="C157">
        <v>0</v>
      </c>
      <c r="D157">
        <v>154</v>
      </c>
      <c r="E157">
        <v>21.79</v>
      </c>
      <c r="F157">
        <v>2013</v>
      </c>
      <c r="G157">
        <v>2015</v>
      </c>
    </row>
    <row r="158" spans="1:7" x14ac:dyDescent="0.45">
      <c r="A158" s="3" t="s">
        <v>163</v>
      </c>
      <c r="B158" t="s">
        <v>163</v>
      </c>
      <c r="C158">
        <v>0</v>
      </c>
      <c r="D158">
        <v>157</v>
      </c>
      <c r="E158">
        <v>28.24</v>
      </c>
      <c r="F158">
        <v>2013</v>
      </c>
      <c r="G158">
        <v>2015</v>
      </c>
    </row>
    <row r="159" spans="1:7" x14ac:dyDescent="0.45">
      <c r="A159" s="4" t="s">
        <v>164</v>
      </c>
      <c r="B159" t="s">
        <v>164</v>
      </c>
      <c r="C159">
        <v>0</v>
      </c>
      <c r="D159">
        <v>158</v>
      </c>
      <c r="E159">
        <v>17.940000000000001</v>
      </c>
      <c r="F159">
        <v>2013</v>
      </c>
      <c r="G159">
        <v>2015</v>
      </c>
    </row>
    <row r="160" spans="1:7" x14ac:dyDescent="0.45">
      <c r="A160" s="3" t="s">
        <v>165</v>
      </c>
      <c r="B160" t="s">
        <v>165</v>
      </c>
      <c r="C160">
        <v>0</v>
      </c>
      <c r="D160">
        <v>159</v>
      </c>
      <c r="E160">
        <v>36.74</v>
      </c>
      <c r="F160">
        <v>2013</v>
      </c>
      <c r="G160">
        <v>2015</v>
      </c>
    </row>
    <row r="161" spans="1:8" x14ac:dyDescent="0.45">
      <c r="A161" s="4" t="s">
        <v>166</v>
      </c>
      <c r="B161" t="s">
        <v>166</v>
      </c>
      <c r="C161">
        <v>0</v>
      </c>
      <c r="D161">
        <v>160</v>
      </c>
      <c r="E161">
        <v>27.34</v>
      </c>
      <c r="F161">
        <v>2013</v>
      </c>
      <c r="G161">
        <v>2015</v>
      </c>
    </row>
    <row r="162" spans="1:8" x14ac:dyDescent="0.45">
      <c r="A162" s="3" t="s">
        <v>167</v>
      </c>
      <c r="B162" t="s">
        <v>167</v>
      </c>
      <c r="C162">
        <v>0</v>
      </c>
      <c r="D162">
        <v>161</v>
      </c>
      <c r="E162">
        <v>26.513200000000001</v>
      </c>
      <c r="F162">
        <v>2013</v>
      </c>
      <c r="G162">
        <v>2015</v>
      </c>
    </row>
    <row r="163" spans="1:8" x14ac:dyDescent="0.45">
      <c r="A163" s="4" t="s">
        <v>168</v>
      </c>
      <c r="B163" t="s">
        <v>168</v>
      </c>
      <c r="C163">
        <v>0</v>
      </c>
      <c r="D163">
        <v>162</v>
      </c>
      <c r="E163">
        <v>31.91</v>
      </c>
      <c r="F163">
        <v>2013</v>
      </c>
      <c r="G163">
        <v>2015</v>
      </c>
    </row>
    <row r="164" spans="1:8" x14ac:dyDescent="0.45">
      <c r="A164" s="3" t="s">
        <v>169</v>
      </c>
      <c r="B164" t="s">
        <v>169</v>
      </c>
      <c r="C164">
        <v>0</v>
      </c>
      <c r="D164">
        <v>163</v>
      </c>
      <c r="E164">
        <v>29.06</v>
      </c>
      <c r="F164">
        <v>2012</v>
      </c>
      <c r="G164">
        <v>2014</v>
      </c>
    </row>
    <row r="165" spans="1:8" x14ac:dyDescent="0.45">
      <c r="A165" s="4" t="s">
        <v>170</v>
      </c>
      <c r="B165" t="s">
        <v>170</v>
      </c>
      <c r="C165">
        <v>0</v>
      </c>
      <c r="D165">
        <v>164</v>
      </c>
      <c r="E165">
        <v>30.47</v>
      </c>
      <c r="F165">
        <v>2013</v>
      </c>
      <c r="G165">
        <v>2015</v>
      </c>
    </row>
    <row r="166" spans="1:8" x14ac:dyDescent="0.45">
      <c r="A166" s="3" t="s">
        <v>171</v>
      </c>
      <c r="B166" t="s">
        <v>171</v>
      </c>
      <c r="C166">
        <v>0</v>
      </c>
      <c r="D166">
        <v>165</v>
      </c>
      <c r="E166">
        <v>26.23</v>
      </c>
      <c r="F166">
        <v>2013</v>
      </c>
      <c r="G166">
        <v>2015</v>
      </c>
    </row>
    <row r="167" spans="1:8" x14ac:dyDescent="0.45">
      <c r="A167" s="4" t="s">
        <v>172</v>
      </c>
      <c r="B167" t="s">
        <v>172</v>
      </c>
      <c r="C167">
        <v>0</v>
      </c>
      <c r="D167">
        <v>166</v>
      </c>
      <c r="E167">
        <v>27.17</v>
      </c>
      <c r="F167">
        <v>2013</v>
      </c>
      <c r="G167">
        <v>2015</v>
      </c>
      <c r="H167" t="s">
        <v>196</v>
      </c>
    </row>
    <row r="168" spans="1:8" x14ac:dyDescent="0.45">
      <c r="A168" s="3" t="s">
        <v>173</v>
      </c>
      <c r="B168" t="s">
        <v>173</v>
      </c>
      <c r="C168">
        <v>0</v>
      </c>
      <c r="D168">
        <v>167</v>
      </c>
      <c r="E168">
        <v>34.97</v>
      </c>
      <c r="F168">
        <v>2013</v>
      </c>
      <c r="G168">
        <v>2015</v>
      </c>
      <c r="H168" t="s">
        <v>196</v>
      </c>
    </row>
    <row r="169" spans="1:8" x14ac:dyDescent="0.45">
      <c r="A169" s="4" t="s">
        <v>174</v>
      </c>
      <c r="B169" t="s">
        <v>174</v>
      </c>
      <c r="C169">
        <v>0</v>
      </c>
      <c r="D169">
        <v>168</v>
      </c>
      <c r="E169">
        <v>25.69</v>
      </c>
      <c r="F169">
        <v>2013</v>
      </c>
      <c r="G169">
        <v>2015</v>
      </c>
      <c r="H169" t="s">
        <v>196</v>
      </c>
    </row>
    <row r="170" spans="1:8" x14ac:dyDescent="0.45">
      <c r="A170" s="3" t="s">
        <v>175</v>
      </c>
      <c r="B170" t="s">
        <v>175</v>
      </c>
      <c r="C170">
        <v>0</v>
      </c>
      <c r="D170">
        <v>169</v>
      </c>
      <c r="E170">
        <v>23.1</v>
      </c>
      <c r="F170">
        <v>2013</v>
      </c>
      <c r="G170">
        <v>2015</v>
      </c>
      <c r="H170" t="s">
        <v>196</v>
      </c>
    </row>
  </sheetData>
  <autoFilter ref="B1:G1">
    <sortState ref="B2:G170">
      <sortCondition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abSelected="1" workbookViewId="0">
      <selection activeCell="L1" sqref="L1:L1048576"/>
    </sheetView>
  </sheetViews>
  <sheetFormatPr defaultRowHeight="14.25" x14ac:dyDescent="0.45"/>
  <cols>
    <col min="1" max="1" width="15" style="9" customWidth="1"/>
    <col min="2" max="2" width="13.59765625" bestFit="1" customWidth="1"/>
    <col min="3" max="3" width="13.46484375" bestFit="1" customWidth="1"/>
    <col min="4" max="4" width="19.73046875" bestFit="1" customWidth="1"/>
    <col min="5" max="5" width="21.19921875" bestFit="1" customWidth="1"/>
    <col min="6" max="6" width="16.19921875" bestFit="1" customWidth="1"/>
    <col min="7" max="7" width="18.53125" style="2" bestFit="1" customWidth="1"/>
    <col min="8" max="8" width="13.06640625" bestFit="1" customWidth="1"/>
    <col min="9" max="9" width="13.06640625" customWidth="1"/>
    <col min="10" max="10" width="15.33203125" style="5" bestFit="1" customWidth="1"/>
  </cols>
  <sheetData>
    <row r="1" spans="1:11" x14ac:dyDescent="0.45">
      <c r="A1" t="s">
        <v>1</v>
      </c>
      <c r="B1" t="s">
        <v>202</v>
      </c>
      <c r="C1" t="s">
        <v>203</v>
      </c>
      <c r="D1" s="7" t="s">
        <v>204</v>
      </c>
      <c r="E1" s="2" t="s">
        <v>186</v>
      </c>
      <c r="F1" s="8" t="s">
        <v>205</v>
      </c>
      <c r="G1" s="8" t="s">
        <v>197</v>
      </c>
      <c r="H1" t="s">
        <v>206</v>
      </c>
      <c r="I1" s="8" t="s">
        <v>208</v>
      </c>
      <c r="J1" s="7" t="s">
        <v>184</v>
      </c>
      <c r="K1" s="2" t="s">
        <v>207</v>
      </c>
    </row>
    <row r="2" spans="1:11" x14ac:dyDescent="0.45">
      <c r="A2" t="s">
        <v>7</v>
      </c>
      <c r="B2" s="1">
        <v>219938290</v>
      </c>
      <c r="C2" s="1">
        <v>307073080.06</v>
      </c>
      <c r="D2" s="6">
        <v>0.71624086994869607</v>
      </c>
      <c r="E2" s="1">
        <v>235500</v>
      </c>
      <c r="F2" s="1">
        <v>168674.72487291793</v>
      </c>
      <c r="G2" s="1">
        <v>30.72</v>
      </c>
      <c r="H2" s="1">
        <v>5181.687548096038</v>
      </c>
      <c r="I2" s="1">
        <v>5.165107552851385</v>
      </c>
      <c r="J2" s="5">
        <v>3.4213236186000242</v>
      </c>
      <c r="K2" s="2">
        <v>1.7437839342513608</v>
      </c>
    </row>
    <row r="3" spans="1:11" x14ac:dyDescent="0.45">
      <c r="A3" t="s">
        <v>8</v>
      </c>
      <c r="B3" s="1">
        <v>663224421</v>
      </c>
      <c r="C3" s="1">
        <v>1029833032.09</v>
      </c>
      <c r="D3" s="6">
        <v>0.64401160220508336</v>
      </c>
      <c r="E3" s="1">
        <v>181000</v>
      </c>
      <c r="F3" s="1">
        <v>116566.09999912008</v>
      </c>
      <c r="G3" s="1">
        <v>38.61</v>
      </c>
      <c r="H3" s="1">
        <v>4500.617120966027</v>
      </c>
      <c r="I3" s="1">
        <v>10.392834824999486</v>
      </c>
      <c r="J3" s="5">
        <v>4.8992900178737226</v>
      </c>
      <c r="K3" s="2">
        <v>5.4935448071257635</v>
      </c>
    </row>
    <row r="4" spans="1:11" x14ac:dyDescent="0.45">
      <c r="A4" t="s">
        <v>9</v>
      </c>
      <c r="B4" s="1">
        <v>234997420</v>
      </c>
      <c r="C4" s="1">
        <v>348910635.45999998</v>
      </c>
      <c r="D4" s="6">
        <v>0.6735175030998467</v>
      </c>
      <c r="E4" s="1">
        <v>215200</v>
      </c>
      <c r="F4" s="1">
        <v>144940.96666708702</v>
      </c>
      <c r="G4" s="1">
        <v>32.159999999999997</v>
      </c>
      <c r="H4" s="1">
        <v>4661.3014880135179</v>
      </c>
      <c r="I4" s="1">
        <v>5.9860042224393446</v>
      </c>
      <c r="J4" s="5">
        <v>3.5030219168699968</v>
      </c>
      <c r="K4" s="2">
        <v>2.4829823055693478</v>
      </c>
    </row>
    <row r="5" spans="1:11" x14ac:dyDescent="0.45">
      <c r="A5" t="s">
        <v>10</v>
      </c>
      <c r="B5" s="1">
        <v>2000579270</v>
      </c>
      <c r="C5" s="1">
        <v>2829673649.2199998</v>
      </c>
      <c r="D5" s="6">
        <v>0.70700000000051599</v>
      </c>
      <c r="E5" s="1">
        <v>345900</v>
      </c>
      <c r="F5" s="1">
        <v>244551.30000017848</v>
      </c>
      <c r="G5" s="1">
        <v>28.32</v>
      </c>
      <c r="H5" s="1">
        <v>6925.6928160050547</v>
      </c>
      <c r="I5" s="1">
        <v>5.5900147028952611</v>
      </c>
      <c r="J5" s="5">
        <v>4.616189371767204</v>
      </c>
      <c r="K5" s="2">
        <v>0.97382533112805714</v>
      </c>
    </row>
    <row r="6" spans="1:11" x14ac:dyDescent="0.45">
      <c r="A6" t="s">
        <v>11</v>
      </c>
      <c r="B6" s="1">
        <v>250681420</v>
      </c>
      <c r="C6" s="1">
        <v>364415496.44</v>
      </c>
      <c r="D6" s="6">
        <v>0.68789999999704732</v>
      </c>
      <c r="E6" s="1">
        <v>261500</v>
      </c>
      <c r="F6" s="1">
        <v>179885.84999922788</v>
      </c>
      <c r="G6" s="1">
        <v>27.37</v>
      </c>
      <c r="H6" s="1">
        <v>4923.4757144788673</v>
      </c>
      <c r="I6" s="1">
        <v>5.1428168532708698</v>
      </c>
      <c r="J6" s="5">
        <v>3.2370502480806396</v>
      </c>
      <c r="K6" s="2">
        <v>1.9057666051902302</v>
      </c>
    </row>
    <row r="7" spans="1:11" x14ac:dyDescent="0.45">
      <c r="A7" t="s">
        <v>12</v>
      </c>
      <c r="B7" s="1">
        <v>366801570</v>
      </c>
      <c r="C7" s="1">
        <v>501644107.31</v>
      </c>
      <c r="D7" s="6">
        <v>0.73119880141107363</v>
      </c>
      <c r="E7" s="1">
        <v>216500</v>
      </c>
      <c r="F7" s="1">
        <v>158304.54050549745</v>
      </c>
      <c r="G7" s="1">
        <v>32.5</v>
      </c>
      <c r="H7" s="1">
        <v>5144.8975664286672</v>
      </c>
      <c r="I7" s="1">
        <v>6.1871175111883439</v>
      </c>
      <c r="J7" s="5">
        <v>3.6485991445422008</v>
      </c>
      <c r="K7" s="2">
        <v>2.5385183666461431</v>
      </c>
    </row>
    <row r="8" spans="1:11" x14ac:dyDescent="0.45">
      <c r="A8" t="s">
        <v>13</v>
      </c>
      <c r="B8" s="1">
        <v>1399982456</v>
      </c>
      <c r="C8" s="1">
        <v>2097980626.1400001</v>
      </c>
      <c r="D8" s="6">
        <v>0.66729999245787974</v>
      </c>
      <c r="E8" s="1">
        <v>270600</v>
      </c>
      <c r="F8" s="1">
        <v>180571.37795910225</v>
      </c>
      <c r="G8" s="1">
        <v>28.92</v>
      </c>
      <c r="H8" s="1">
        <v>5222.124250577237</v>
      </c>
      <c r="I8" s="1">
        <v>5.9470723728245494</v>
      </c>
      <c r="J8" s="5">
        <v>4.1619996606621443</v>
      </c>
      <c r="K8" s="2">
        <v>1.785072712162405</v>
      </c>
    </row>
    <row r="9" spans="1:11" x14ac:dyDescent="0.45">
      <c r="A9" t="s">
        <v>14</v>
      </c>
      <c r="B9" s="1">
        <v>453184210</v>
      </c>
      <c r="C9" s="1">
        <v>689463274</v>
      </c>
      <c r="D9" s="6">
        <v>0.65729999999970989</v>
      </c>
      <c r="E9" s="1">
        <v>335100</v>
      </c>
      <c r="F9" s="1">
        <v>220261.22999990277</v>
      </c>
      <c r="G9" s="1">
        <v>33.9</v>
      </c>
      <c r="H9" s="1">
        <v>7466.855696996704</v>
      </c>
      <c r="I9" s="1">
        <v>7.6776849250382551</v>
      </c>
      <c r="J9" s="5">
        <v>5.7409061214324115</v>
      </c>
      <c r="K9" s="2">
        <v>1.9367788036058435</v>
      </c>
    </row>
    <row r="10" spans="1:11" x14ac:dyDescent="0.45">
      <c r="A10" t="s">
        <v>15</v>
      </c>
      <c r="B10" s="1">
        <v>1321452280</v>
      </c>
      <c r="C10" s="1">
        <v>1977591489.3900001</v>
      </c>
      <c r="D10" s="6">
        <v>0.66821296869942026</v>
      </c>
      <c r="E10" s="1">
        <v>297300</v>
      </c>
      <c r="F10" s="1">
        <v>198659.71559433764</v>
      </c>
      <c r="G10" s="1">
        <v>32.11</v>
      </c>
      <c r="H10" s="1">
        <v>6378.963467734181</v>
      </c>
      <c r="I10" s="1">
        <v>6.9242479975404949</v>
      </c>
      <c r="J10" s="5">
        <v>4.2344896762637063</v>
      </c>
      <c r="K10" s="2">
        <v>2.6897583212767886</v>
      </c>
    </row>
    <row r="11" spans="1:11" x14ac:dyDescent="0.45">
      <c r="A11" t="s">
        <v>16</v>
      </c>
      <c r="B11" s="1">
        <v>296745000</v>
      </c>
      <c r="C11" s="1">
        <v>389173770.49000001</v>
      </c>
      <c r="D11" s="6">
        <v>0.76250000000353313</v>
      </c>
      <c r="E11" s="1">
        <v>300100</v>
      </c>
      <c r="F11" s="1">
        <v>228826.25000106028</v>
      </c>
      <c r="G11" s="1">
        <v>22.47</v>
      </c>
      <c r="H11" s="1">
        <v>5141.7258375238243</v>
      </c>
      <c r="I11" s="1">
        <v>6.0988848213932867</v>
      </c>
      <c r="J11" s="5">
        <v>3.6051722005667881</v>
      </c>
      <c r="K11" s="2">
        <v>2.4937126208264986</v>
      </c>
    </row>
    <row r="12" spans="1:11" x14ac:dyDescent="0.45">
      <c r="A12" t="s">
        <v>17</v>
      </c>
      <c r="B12" s="1">
        <v>1133158270</v>
      </c>
      <c r="C12" s="1">
        <v>1659301166.27</v>
      </c>
      <c r="D12" s="6">
        <v>0.68291295940402752</v>
      </c>
      <c r="E12" s="1">
        <v>189619.49585556943</v>
      </c>
      <c r="F12" s="1">
        <v>129493.61107542666</v>
      </c>
      <c r="G12" s="1">
        <v>34.840000000000003</v>
      </c>
      <c r="H12" s="1">
        <v>4511.5574098678653</v>
      </c>
      <c r="I12" s="1">
        <v>6.2004307328933583</v>
      </c>
      <c r="J12" s="5">
        <v>4.2320260701154071</v>
      </c>
      <c r="K12" s="2">
        <v>1.9684046627779512</v>
      </c>
    </row>
    <row r="13" spans="1:11" x14ac:dyDescent="0.45">
      <c r="A13" t="s">
        <v>18</v>
      </c>
      <c r="B13" s="1">
        <v>349173170</v>
      </c>
      <c r="C13" s="1">
        <v>507418189</v>
      </c>
      <c r="D13" s="6">
        <v>0.68813688111602167</v>
      </c>
      <c r="E13" s="1">
        <v>241400</v>
      </c>
      <c r="F13" s="1">
        <v>166116.24310140763</v>
      </c>
      <c r="G13" s="1">
        <v>35.340000000000003</v>
      </c>
      <c r="H13" s="1">
        <v>5870.5480312037462</v>
      </c>
      <c r="I13" s="1">
        <v>6.0509261394198512</v>
      </c>
      <c r="J13" s="5">
        <v>4.7151970827090652</v>
      </c>
      <c r="K13" s="2">
        <v>1.335729056710786</v>
      </c>
    </row>
    <row r="14" spans="1:11" x14ac:dyDescent="0.45">
      <c r="A14" t="s">
        <v>19</v>
      </c>
      <c r="B14" s="1">
        <v>140542270</v>
      </c>
      <c r="C14" s="1">
        <v>216567417.15000001</v>
      </c>
      <c r="D14" s="6">
        <v>0.64895390012735343</v>
      </c>
      <c r="E14" s="1">
        <v>211300</v>
      </c>
      <c r="F14" s="1">
        <v>137123.95909690979</v>
      </c>
      <c r="G14" s="1">
        <v>26.75</v>
      </c>
      <c r="H14" s="1">
        <v>3668.0659058423366</v>
      </c>
      <c r="I14" s="1">
        <v>4.7609395883475063</v>
      </c>
      <c r="J14" s="5">
        <v>3.3633891414254613</v>
      </c>
      <c r="K14" s="2">
        <v>1.397550446922045</v>
      </c>
    </row>
    <row r="15" spans="1:11" x14ac:dyDescent="0.45">
      <c r="A15" t="s">
        <v>20</v>
      </c>
      <c r="B15" s="1">
        <v>2640021730</v>
      </c>
      <c r="C15" s="1">
        <v>3854374991.4499998</v>
      </c>
      <c r="D15" s="6">
        <v>0.68494158867682842</v>
      </c>
      <c r="E15" s="1">
        <v>270700</v>
      </c>
      <c r="F15" s="1">
        <v>185413.68805481747</v>
      </c>
      <c r="G15" s="1">
        <v>26.24</v>
      </c>
      <c r="H15" s="1">
        <v>4865.2551745584105</v>
      </c>
      <c r="I15" s="1">
        <v>6.7631226536161844</v>
      </c>
      <c r="J15" s="5">
        <v>4.9204168026332704</v>
      </c>
      <c r="K15" s="2">
        <v>1.842705850982914</v>
      </c>
    </row>
    <row r="16" spans="1:11" x14ac:dyDescent="0.45">
      <c r="A16" t="s">
        <v>21</v>
      </c>
      <c r="B16" s="1">
        <v>3375225785</v>
      </c>
      <c r="C16" s="1">
        <v>4821751121.4299994</v>
      </c>
      <c r="D16" s="6">
        <v>0.69999999999979268</v>
      </c>
      <c r="E16" s="1">
        <v>171400</v>
      </c>
      <c r="F16" s="1">
        <v>119979.99999996446</v>
      </c>
      <c r="G16" s="1">
        <v>42.198</v>
      </c>
      <c r="H16" s="1">
        <v>5062.9160399985003</v>
      </c>
      <c r="I16" s="1">
        <v>12.111949570580849</v>
      </c>
      <c r="J16" s="5">
        <v>5.3636892859051892</v>
      </c>
      <c r="K16" s="2">
        <v>6.7482602846756601</v>
      </c>
    </row>
    <row r="17" spans="1:11" x14ac:dyDescent="0.45">
      <c r="A17" t="s">
        <v>22</v>
      </c>
      <c r="B17" s="1">
        <v>342686052</v>
      </c>
      <c r="C17" s="1">
        <v>478946264.14999998</v>
      </c>
      <c r="D17" s="6">
        <v>0.71550000000140934</v>
      </c>
      <c r="E17" s="1">
        <v>430400</v>
      </c>
      <c r="F17" s="1">
        <v>307951.20000060659</v>
      </c>
      <c r="G17" s="1">
        <v>17.25</v>
      </c>
      <c r="H17" s="1">
        <v>5312.1582000104636</v>
      </c>
      <c r="I17" s="1">
        <v>5.3972183613859057</v>
      </c>
      <c r="J17" s="5">
        <v>4.1295277316540417</v>
      </c>
      <c r="K17" s="2">
        <v>1.267690629731864</v>
      </c>
    </row>
    <row r="18" spans="1:11" x14ac:dyDescent="0.45">
      <c r="A18" t="s">
        <v>23</v>
      </c>
      <c r="B18" s="1">
        <v>2486864981</v>
      </c>
      <c r="C18" s="1">
        <v>3643778367.27</v>
      </c>
      <c r="D18" s="6">
        <v>0.68249622516509278</v>
      </c>
      <c r="E18" s="1">
        <v>172800</v>
      </c>
      <c r="F18" s="1">
        <v>117935.34770852803</v>
      </c>
      <c r="G18" s="1">
        <v>34.61</v>
      </c>
      <c r="H18" s="1">
        <v>4081.742384192155</v>
      </c>
      <c r="I18" s="1">
        <v>6.6393545401479468</v>
      </c>
      <c r="J18" s="5">
        <v>3.77194010512153</v>
      </c>
      <c r="K18" s="2">
        <v>2.8674144350264168</v>
      </c>
    </row>
    <row r="19" spans="1:11" x14ac:dyDescent="0.45">
      <c r="A19" t="s">
        <v>24</v>
      </c>
      <c r="B19" s="1">
        <v>1622458430</v>
      </c>
      <c r="C19" s="1">
        <v>2342081472.1300001</v>
      </c>
      <c r="D19" s="6">
        <v>0.69274209685133592</v>
      </c>
      <c r="E19" s="1">
        <v>334600</v>
      </c>
      <c r="F19" s="1">
        <v>231791.50560645701</v>
      </c>
      <c r="G19" s="1">
        <v>25.7</v>
      </c>
      <c r="H19" s="1">
        <v>5957.041694085945</v>
      </c>
      <c r="I19" s="1">
        <v>5.2865018051240149</v>
      </c>
      <c r="J19" s="5">
        <v>3.765930265239346</v>
      </c>
      <c r="K19" s="2">
        <v>1.5205715398846689</v>
      </c>
    </row>
    <row r="20" spans="1:11" x14ac:dyDescent="0.45">
      <c r="A20" t="s">
        <v>25</v>
      </c>
      <c r="B20" s="1">
        <v>375791020</v>
      </c>
      <c r="C20" s="1">
        <v>536844314.29000002</v>
      </c>
      <c r="D20" s="6">
        <v>0.69999999999441176</v>
      </c>
      <c r="E20" s="1">
        <v>214100</v>
      </c>
      <c r="F20" s="1">
        <v>149869.99999880357</v>
      </c>
      <c r="G20" s="1">
        <v>23.43</v>
      </c>
      <c r="H20" s="1">
        <v>3511.4540999719679</v>
      </c>
      <c r="I20" s="1">
        <v>5.7855044979272545</v>
      </c>
      <c r="J20" s="5">
        <v>3.4350431505741832</v>
      </c>
      <c r="K20" s="2">
        <v>2.3504613473530713</v>
      </c>
    </row>
    <row r="21" spans="1:11" x14ac:dyDescent="0.45">
      <c r="A21" t="s">
        <v>26</v>
      </c>
      <c r="B21" s="1">
        <v>746256610</v>
      </c>
      <c r="C21" s="1">
        <v>1066080871.4299999</v>
      </c>
      <c r="D21" s="6">
        <v>0.69999999999906204</v>
      </c>
      <c r="E21" s="1">
        <v>304800</v>
      </c>
      <c r="F21" s="1">
        <v>213359.99999971411</v>
      </c>
      <c r="G21" s="1">
        <v>29.85</v>
      </c>
      <c r="H21" s="1">
        <v>6368.7959999914665</v>
      </c>
      <c r="I21" s="1">
        <v>5.6126586294341037</v>
      </c>
      <c r="J21" s="5">
        <v>4.2342070551123321</v>
      </c>
      <c r="K21" s="2">
        <v>1.3784515743217716</v>
      </c>
    </row>
    <row r="22" spans="1:11" x14ac:dyDescent="0.45">
      <c r="A22" t="s">
        <v>27</v>
      </c>
      <c r="B22" s="1">
        <v>130668910</v>
      </c>
      <c r="C22" s="1">
        <v>168713892.83000001</v>
      </c>
      <c r="D22" s="6">
        <v>0.77450000001875952</v>
      </c>
      <c r="E22" s="1">
        <v>205100</v>
      </c>
      <c r="F22" s="1">
        <v>158849.95000384757</v>
      </c>
      <c r="G22" s="1">
        <v>22.75</v>
      </c>
      <c r="H22" s="1">
        <v>3613.8363625875322</v>
      </c>
      <c r="I22" s="1">
        <v>4.9969391498838958</v>
      </c>
      <c r="J22" s="5">
        <v>3.8894538127126177</v>
      </c>
      <c r="K22" s="2">
        <v>1.1074853371712781</v>
      </c>
    </row>
    <row r="23" spans="1:11" x14ac:dyDescent="0.45">
      <c r="A23" t="s">
        <v>28</v>
      </c>
      <c r="B23" s="1">
        <v>274687982</v>
      </c>
      <c r="C23" s="1">
        <v>392411402.86000001</v>
      </c>
      <c r="D23" s="6">
        <v>0.69999999999490325</v>
      </c>
      <c r="E23" s="1">
        <v>215600</v>
      </c>
      <c r="F23" s="1">
        <v>150919.99999890116</v>
      </c>
      <c r="G23" s="1">
        <v>21.5</v>
      </c>
      <c r="H23" s="1">
        <v>3244.7799999763747</v>
      </c>
      <c r="I23" s="1">
        <v>3.869189859502963</v>
      </c>
      <c r="J23" s="5">
        <v>2.8144310022591248</v>
      </c>
      <c r="K23" s="2">
        <v>1.0547588572438382</v>
      </c>
    </row>
    <row r="24" spans="1:11" x14ac:dyDescent="0.45">
      <c r="A24" t="s">
        <v>29</v>
      </c>
      <c r="B24" s="1">
        <v>830542410</v>
      </c>
      <c r="C24" s="1">
        <v>1176399370.95</v>
      </c>
      <c r="D24" s="6">
        <v>0.7060037862221028</v>
      </c>
      <c r="E24" s="1">
        <v>270800</v>
      </c>
      <c r="F24" s="1">
        <v>191185.82530894544</v>
      </c>
      <c r="G24" s="1">
        <v>28.56</v>
      </c>
      <c r="H24" s="1">
        <v>5460.267170823482</v>
      </c>
      <c r="I24" s="1">
        <v>6.2527393569194532</v>
      </c>
      <c r="J24" s="5">
        <v>4.5725106044916295</v>
      </c>
      <c r="K24" s="2">
        <v>1.6802287524278237</v>
      </c>
    </row>
    <row r="25" spans="1:11" x14ac:dyDescent="0.45">
      <c r="A25" t="s">
        <v>30</v>
      </c>
      <c r="B25" s="1">
        <v>113957700</v>
      </c>
      <c r="C25" s="1">
        <v>163333381.11000001</v>
      </c>
      <c r="D25" s="6">
        <v>0.69769999999726318</v>
      </c>
      <c r="E25" s="1">
        <v>196800</v>
      </c>
      <c r="F25" s="1">
        <v>137307.35999946139</v>
      </c>
      <c r="G25" s="1">
        <v>35.049999999999997</v>
      </c>
      <c r="H25" s="1">
        <v>4812.6229679811213</v>
      </c>
      <c r="I25" s="1">
        <v>7.1772347182585987</v>
      </c>
      <c r="J25" s="5">
        <v>4.1999887737671262</v>
      </c>
      <c r="K25" s="2">
        <v>2.9772459444914725</v>
      </c>
    </row>
    <row r="26" spans="1:11" x14ac:dyDescent="0.45">
      <c r="A26" t="s">
        <v>31</v>
      </c>
      <c r="B26" s="1">
        <v>2000059660</v>
      </c>
      <c r="C26" s="1">
        <v>2965640703.3999996</v>
      </c>
      <c r="D26" s="6">
        <v>0.67441064512872517</v>
      </c>
      <c r="E26" s="1">
        <v>290200</v>
      </c>
      <c r="F26" s="1">
        <v>195713.96921635605</v>
      </c>
      <c r="G26" s="1">
        <v>30.25</v>
      </c>
      <c r="H26" s="1">
        <v>5920.3475687947703</v>
      </c>
      <c r="I26" s="1">
        <v>5.5595860312283625</v>
      </c>
      <c r="J26" s="5">
        <v>3.8632444507120121</v>
      </c>
      <c r="K26" s="2">
        <v>1.6963415805163504</v>
      </c>
    </row>
    <row r="27" spans="1:11" x14ac:dyDescent="0.45">
      <c r="A27" t="s">
        <v>32</v>
      </c>
      <c r="B27" s="1">
        <v>321195790</v>
      </c>
      <c r="C27" s="1">
        <v>473049483.21999997</v>
      </c>
      <c r="D27" s="6">
        <v>0.67898983381960965</v>
      </c>
      <c r="E27" s="1">
        <v>301400</v>
      </c>
      <c r="F27" s="1">
        <v>204647.53591323036</v>
      </c>
      <c r="G27" s="1">
        <v>24.82</v>
      </c>
      <c r="H27" s="1">
        <v>5079.3518413663778</v>
      </c>
      <c r="I27" s="1">
        <v>6.4499705922112733</v>
      </c>
      <c r="J27" s="5">
        <v>3.6738869079989085</v>
      </c>
      <c r="K27" s="2">
        <v>2.7760836842123648</v>
      </c>
    </row>
    <row r="28" spans="1:11" x14ac:dyDescent="0.45">
      <c r="A28" t="s">
        <v>33</v>
      </c>
      <c r="B28" s="1">
        <v>1153676261</v>
      </c>
      <c r="C28" s="1">
        <v>1648108944.28</v>
      </c>
      <c r="D28" s="6">
        <v>0.70000000000242701</v>
      </c>
      <c r="E28" s="1">
        <v>248500</v>
      </c>
      <c r="F28" s="1">
        <v>173950.00000060312</v>
      </c>
      <c r="G28" s="1">
        <v>26.27</v>
      </c>
      <c r="H28" s="1">
        <v>4569.6665000158437</v>
      </c>
      <c r="I28" s="1">
        <v>6.3951668882735202</v>
      </c>
      <c r="J28" s="5">
        <v>5.0591980840944082</v>
      </c>
      <c r="K28" s="2">
        <v>1.335968804179112</v>
      </c>
    </row>
    <row r="29" spans="1:11" x14ac:dyDescent="0.45">
      <c r="A29" t="s">
        <v>34</v>
      </c>
      <c r="B29" s="1">
        <v>923094370</v>
      </c>
      <c r="C29" s="1">
        <v>1306120683.4200001</v>
      </c>
      <c r="D29" s="6">
        <v>0.70674508237855305</v>
      </c>
      <c r="E29" s="1">
        <v>240200</v>
      </c>
      <c r="F29" s="1">
        <v>169760.16878732844</v>
      </c>
      <c r="G29" s="1">
        <v>30.57</v>
      </c>
      <c r="H29" s="1">
        <v>5189.5683598286305</v>
      </c>
      <c r="I29" s="1">
        <v>5.332862371757761</v>
      </c>
      <c r="J29" s="5">
        <v>3.1185434975034068</v>
      </c>
      <c r="K29" s="2">
        <v>2.2143188742543543</v>
      </c>
    </row>
    <row r="30" spans="1:11" x14ac:dyDescent="0.45">
      <c r="A30" t="s">
        <v>35</v>
      </c>
      <c r="B30" s="1">
        <v>131789350</v>
      </c>
      <c r="C30" s="1">
        <v>188270500</v>
      </c>
      <c r="D30" s="6">
        <v>0.7</v>
      </c>
      <c r="E30" s="1">
        <v>257800</v>
      </c>
      <c r="F30" s="1">
        <v>180460</v>
      </c>
      <c r="G30" s="1">
        <v>27.8</v>
      </c>
      <c r="H30" s="1">
        <v>5016.7879999999996</v>
      </c>
      <c r="I30" s="1">
        <v>6.1804415315626073</v>
      </c>
      <c r="J30" s="5">
        <v>4.5889010951575981</v>
      </c>
      <c r="K30" s="2">
        <v>1.5915404364050092</v>
      </c>
    </row>
    <row r="31" spans="1:11" x14ac:dyDescent="0.45">
      <c r="A31" t="s">
        <v>36</v>
      </c>
      <c r="B31" s="1">
        <v>382435210</v>
      </c>
      <c r="C31" s="1">
        <v>565646791.61000001</v>
      </c>
      <c r="D31" s="6">
        <v>0.6761025001334755</v>
      </c>
      <c r="E31" s="1">
        <v>231600</v>
      </c>
      <c r="F31" s="1">
        <v>156585.33903091293</v>
      </c>
      <c r="G31" s="1">
        <v>27.13</v>
      </c>
      <c r="H31" s="1">
        <v>4248.1602479086678</v>
      </c>
      <c r="I31" s="1">
        <v>4.7209124173856685</v>
      </c>
      <c r="J31" s="5">
        <v>3.4794483536860681</v>
      </c>
      <c r="K31" s="2">
        <v>1.2414640636996004</v>
      </c>
    </row>
    <row r="32" spans="1:11" x14ac:dyDescent="0.45">
      <c r="A32" t="s">
        <v>37</v>
      </c>
      <c r="B32" s="1">
        <v>343955730</v>
      </c>
      <c r="C32" s="1">
        <v>452573328.94999999</v>
      </c>
      <c r="D32" s="6">
        <v>0.75999999999558088</v>
      </c>
      <c r="E32" s="1">
        <v>0</v>
      </c>
      <c r="F32" s="1">
        <v>0</v>
      </c>
      <c r="G32" s="1">
        <v>14.9</v>
      </c>
      <c r="H32" s="1">
        <v>0</v>
      </c>
      <c r="I32" s="1"/>
      <c r="J32" s="5">
        <v>4.4955258949253416</v>
      </c>
      <c r="K32" s="2"/>
    </row>
    <row r="33" spans="1:11" x14ac:dyDescent="0.45">
      <c r="A33" t="s">
        <v>38</v>
      </c>
      <c r="B33" s="1">
        <v>783594300</v>
      </c>
      <c r="C33" s="1">
        <v>1185646936.79</v>
      </c>
      <c r="D33" s="6">
        <v>0.66090020197875232</v>
      </c>
      <c r="E33" s="1">
        <v>210357.57575757575</v>
      </c>
      <c r="F33" s="1">
        <v>139025.36430594249</v>
      </c>
      <c r="G33" s="1">
        <v>28.47</v>
      </c>
      <c r="H33" s="1">
        <v>3958.0521217901828</v>
      </c>
      <c r="I33" s="1">
        <v>4.382788118338353</v>
      </c>
      <c r="J33" s="5">
        <v>3.6434675376369943</v>
      </c>
      <c r="K33" s="2">
        <v>0.73932058070135875</v>
      </c>
    </row>
    <row r="34" spans="1:11" x14ac:dyDescent="0.45">
      <c r="A34" t="s">
        <v>39</v>
      </c>
      <c r="B34" s="1">
        <v>865951890</v>
      </c>
      <c r="C34" s="1">
        <v>1295372890.9300001</v>
      </c>
      <c r="D34" s="6">
        <v>0.66849622688822707</v>
      </c>
      <c r="E34" s="1">
        <v>207100</v>
      </c>
      <c r="F34" s="1">
        <v>138445.56858855183</v>
      </c>
      <c r="G34" s="1">
        <v>31.18</v>
      </c>
      <c r="H34" s="1">
        <v>4316.7328285910462</v>
      </c>
      <c r="I34" s="1">
        <v>5.2591133497289828</v>
      </c>
      <c r="J34" s="5">
        <v>3.7426551804130215</v>
      </c>
      <c r="K34" s="2">
        <v>1.5164581693159613</v>
      </c>
    </row>
    <row r="35" spans="1:11" x14ac:dyDescent="0.45">
      <c r="A35" t="s">
        <v>40</v>
      </c>
      <c r="B35" s="1">
        <v>4222171920</v>
      </c>
      <c r="C35" s="1">
        <v>6466340539.1000004</v>
      </c>
      <c r="D35" s="6">
        <v>0.65294611294747107</v>
      </c>
      <c r="E35" s="1">
        <v>265200</v>
      </c>
      <c r="F35" s="1">
        <v>173161.30915366934</v>
      </c>
      <c r="G35" s="1">
        <v>27.6</v>
      </c>
      <c r="H35" s="1">
        <v>4779.2521326412734</v>
      </c>
      <c r="I35" s="1">
        <v>7.1678746965043993</v>
      </c>
      <c r="J35" s="5">
        <v>3.9899642106364066</v>
      </c>
      <c r="K35" s="2">
        <v>3.1779104858679927</v>
      </c>
    </row>
    <row r="36" spans="1:11" x14ac:dyDescent="0.45">
      <c r="A36" t="s">
        <v>41</v>
      </c>
      <c r="B36" s="1">
        <v>7263803470</v>
      </c>
      <c r="C36" s="1">
        <v>11515344296.449999</v>
      </c>
      <c r="D36" s="6">
        <v>0.63079342510317449</v>
      </c>
      <c r="E36" s="1">
        <v>1387200</v>
      </c>
      <c r="F36" s="1">
        <v>875036.63930312369</v>
      </c>
      <c r="G36" s="1">
        <v>15.01</v>
      </c>
      <c r="H36" s="1">
        <v>13134.299955939887</v>
      </c>
      <c r="I36" s="1">
        <v>6.2871817735918958</v>
      </c>
      <c r="J36" s="5">
        <v>5.4857165406411958</v>
      </c>
      <c r="K36" s="2">
        <v>0.80146523295069994</v>
      </c>
    </row>
    <row r="37" spans="1:11" x14ac:dyDescent="0.45">
      <c r="A37" t="s">
        <v>42</v>
      </c>
      <c r="B37" s="1">
        <v>372478750</v>
      </c>
      <c r="C37" s="1">
        <v>532112500</v>
      </c>
      <c r="D37" s="6">
        <v>0.7</v>
      </c>
      <c r="E37" s="1">
        <v>243700</v>
      </c>
      <c r="F37" s="1">
        <v>170590</v>
      </c>
      <c r="G37" s="1">
        <v>25.88</v>
      </c>
      <c r="H37" s="1">
        <v>4414.8692000000001</v>
      </c>
      <c r="I37" s="1">
        <v>6.3619413502413718</v>
      </c>
      <c r="J37" s="5">
        <v>5.0478923989229152</v>
      </c>
      <c r="K37" s="2">
        <v>1.3140489513184566</v>
      </c>
    </row>
    <row r="38" spans="1:11" x14ac:dyDescent="0.45">
      <c r="A38" t="s">
        <v>43</v>
      </c>
      <c r="B38" s="1">
        <v>484113350</v>
      </c>
      <c r="C38" s="1">
        <v>691590500</v>
      </c>
      <c r="D38" s="6">
        <v>0.7</v>
      </c>
      <c r="E38" s="1">
        <v>196500</v>
      </c>
      <c r="F38" s="1">
        <v>137550</v>
      </c>
      <c r="G38" s="1">
        <v>35.74</v>
      </c>
      <c r="H38" s="1">
        <v>4916.0370000000003</v>
      </c>
      <c r="I38" s="1">
        <v>9.5279420885339956</v>
      </c>
      <c r="J38" s="5">
        <v>4.4004125256710962</v>
      </c>
      <c r="K38" s="2">
        <v>5.1275295628628994</v>
      </c>
    </row>
    <row r="39" spans="1:11" x14ac:dyDescent="0.45">
      <c r="A39" t="s">
        <v>44</v>
      </c>
      <c r="B39" s="1">
        <v>459040275</v>
      </c>
      <c r="C39" s="1">
        <v>655771821.42999995</v>
      </c>
      <c r="D39" s="6">
        <v>0.69999999999847518</v>
      </c>
      <c r="E39" s="1">
        <v>294900</v>
      </c>
      <c r="F39" s="1">
        <v>206429.99999955032</v>
      </c>
      <c r="G39" s="1">
        <v>33.22</v>
      </c>
      <c r="H39" s="1">
        <v>6857.6045999850612</v>
      </c>
      <c r="I39" s="1">
        <v>6.0605244273058023</v>
      </c>
      <c r="J39" s="5">
        <v>3.7528490474207707</v>
      </c>
      <c r="K39" s="2">
        <v>2.3076753798850316</v>
      </c>
    </row>
    <row r="40" spans="1:11" x14ac:dyDescent="0.45">
      <c r="A40" t="s">
        <v>45</v>
      </c>
      <c r="B40" s="1">
        <v>357046350</v>
      </c>
      <c r="C40" s="1">
        <v>524836616.19999999</v>
      </c>
      <c r="D40" s="6">
        <v>0.68029999999836144</v>
      </c>
      <c r="E40" s="1">
        <v>247000</v>
      </c>
      <c r="F40" s="1">
        <v>168034.09999959529</v>
      </c>
      <c r="G40" s="1">
        <v>29.8</v>
      </c>
      <c r="H40" s="1">
        <v>5007.4161799879403</v>
      </c>
      <c r="I40" s="1">
        <v>6.8892963788288206</v>
      </c>
      <c r="J40" s="5">
        <v>4.9057247408908573</v>
      </c>
      <c r="K40" s="2">
        <v>1.9835716379379633</v>
      </c>
    </row>
    <row r="41" spans="1:11" x14ac:dyDescent="0.45">
      <c r="A41" t="s">
        <v>46</v>
      </c>
      <c r="B41" s="1">
        <v>703162494</v>
      </c>
      <c r="C41" s="1">
        <v>1011597735.41</v>
      </c>
      <c r="D41" s="6">
        <v>0.69510089770516204</v>
      </c>
      <c r="E41" s="1">
        <v>242300</v>
      </c>
      <c r="F41" s="1">
        <v>168422.94751396077</v>
      </c>
      <c r="G41" s="1">
        <v>27.9</v>
      </c>
      <c r="H41" s="1">
        <v>4699.0002356395053</v>
      </c>
      <c r="I41" s="1">
        <v>5.7223233138564558</v>
      </c>
      <c r="J41" s="5">
        <v>3.8263180527395604</v>
      </c>
      <c r="K41" s="2">
        <v>1.8960052611168954</v>
      </c>
    </row>
    <row r="42" spans="1:11" x14ac:dyDescent="0.45">
      <c r="A42" t="s">
        <v>47</v>
      </c>
      <c r="B42" s="1">
        <v>900277754</v>
      </c>
      <c r="C42" s="1">
        <v>1286111077.1400001</v>
      </c>
      <c r="D42" s="6">
        <v>0.70000000000155504</v>
      </c>
      <c r="E42" s="1">
        <v>250000</v>
      </c>
      <c r="F42" s="1">
        <v>175000.00000038877</v>
      </c>
      <c r="G42" s="1">
        <v>27.14</v>
      </c>
      <c r="H42" s="1">
        <v>4749.500000010551</v>
      </c>
      <c r="I42" s="1">
        <v>4.932034600577941</v>
      </c>
      <c r="J42" s="5">
        <v>3.4049388834575374</v>
      </c>
      <c r="K42" s="2">
        <v>1.5270957171204036</v>
      </c>
    </row>
    <row r="43" spans="1:11" x14ac:dyDescent="0.45">
      <c r="A43" t="s">
        <v>48</v>
      </c>
      <c r="B43" s="1">
        <v>1567756901</v>
      </c>
      <c r="C43" s="1">
        <v>2283340623.6100001</v>
      </c>
      <c r="D43" s="6">
        <v>0.68660666953901506</v>
      </c>
      <c r="E43" s="1">
        <v>152700</v>
      </c>
      <c r="F43" s="1">
        <v>104844.83843860759</v>
      </c>
      <c r="G43" s="1">
        <v>45.4</v>
      </c>
      <c r="H43" s="1">
        <v>4759.9556651127841</v>
      </c>
      <c r="I43" s="1">
        <v>9.8409222128073441</v>
      </c>
      <c r="J43" s="5">
        <v>4.8750870970533464</v>
      </c>
      <c r="K43" s="2">
        <v>4.9658351157539977</v>
      </c>
    </row>
    <row r="44" spans="1:11" x14ac:dyDescent="0.45">
      <c r="A44" t="s">
        <v>49</v>
      </c>
      <c r="B44" s="1">
        <v>1444793840</v>
      </c>
      <c r="C44" s="1">
        <v>1907570425.1399999</v>
      </c>
      <c r="D44" s="6">
        <v>0.75739999999945695</v>
      </c>
      <c r="E44" s="1">
        <v>184900</v>
      </c>
      <c r="F44" s="1">
        <v>140043.2599998996</v>
      </c>
      <c r="G44" s="1">
        <v>32.049999999999997</v>
      </c>
      <c r="H44" s="1">
        <v>4488.3864829967815</v>
      </c>
      <c r="I44" s="1">
        <v>7.1108784584866633</v>
      </c>
      <c r="J44" s="5">
        <v>3.9044054572876852</v>
      </c>
      <c r="K44" s="2">
        <v>3.2064730011989782</v>
      </c>
    </row>
    <row r="45" spans="1:11" x14ac:dyDescent="0.45">
      <c r="A45" t="s">
        <v>50</v>
      </c>
      <c r="B45" s="1">
        <v>1759586181</v>
      </c>
      <c r="C45" s="1">
        <v>2624289606.27</v>
      </c>
      <c r="D45" s="6">
        <v>0.67049999999846244</v>
      </c>
      <c r="E45" s="1">
        <v>308700</v>
      </c>
      <c r="F45" s="1">
        <v>206983.34999952535</v>
      </c>
      <c r="G45" s="1">
        <v>24.03</v>
      </c>
      <c r="H45" s="1">
        <v>4973.8099004885944</v>
      </c>
      <c r="I45" s="1">
        <v>5.9191587433964399</v>
      </c>
      <c r="J45" s="5">
        <v>4.0873931994969528</v>
      </c>
      <c r="K45" s="2">
        <v>1.8317655438994871</v>
      </c>
    </row>
    <row r="46" spans="1:11" x14ac:dyDescent="0.45">
      <c r="A46" t="s">
        <v>51</v>
      </c>
      <c r="B46" s="1">
        <v>539267920</v>
      </c>
      <c r="C46" s="1">
        <v>782758204.98000002</v>
      </c>
      <c r="D46" s="6">
        <v>0.6889329509024803</v>
      </c>
      <c r="E46" s="1">
        <v>194655.41108221645</v>
      </c>
      <c r="F46" s="1">
        <v>134104.52676600675</v>
      </c>
      <c r="G46" s="1">
        <v>29.78</v>
      </c>
      <c r="H46" s="1">
        <v>3993.6328070916811</v>
      </c>
      <c r="I46" s="1">
        <v>5.3392240529047319</v>
      </c>
      <c r="J46" s="5">
        <v>3.0885430058612151</v>
      </c>
      <c r="K46" s="2">
        <v>2.2506810470435168</v>
      </c>
    </row>
    <row r="47" spans="1:11" x14ac:dyDescent="0.45">
      <c r="A47" t="s">
        <v>52</v>
      </c>
      <c r="B47" s="1">
        <v>108774680</v>
      </c>
      <c r="C47" s="1">
        <v>169854278.58000001</v>
      </c>
      <c r="D47" s="6">
        <v>0.64039999998450436</v>
      </c>
      <c r="E47" s="1">
        <v>243700</v>
      </c>
      <c r="F47" s="1">
        <v>156065.4799962237</v>
      </c>
      <c r="G47" s="1">
        <v>24.8</v>
      </c>
      <c r="H47" s="1">
        <v>3870.4239039063477</v>
      </c>
      <c r="I47" s="1">
        <v>4.9326127289607573</v>
      </c>
      <c r="J47" s="5">
        <v>2.9984930479599119</v>
      </c>
      <c r="K47" s="2">
        <v>1.9341196810008454</v>
      </c>
    </row>
    <row r="48" spans="1:11" x14ac:dyDescent="0.45">
      <c r="A48" t="s">
        <v>53</v>
      </c>
      <c r="B48" s="1">
        <v>1199357520</v>
      </c>
      <c r="C48" s="1">
        <v>1710435710.21</v>
      </c>
      <c r="D48" s="6">
        <v>0.70120000000043725</v>
      </c>
      <c r="E48" s="1">
        <v>605200</v>
      </c>
      <c r="F48" s="1">
        <v>424366.2400002646</v>
      </c>
      <c r="G48" s="1">
        <v>29.9</v>
      </c>
      <c r="H48" s="1">
        <v>12688.550576007912</v>
      </c>
      <c r="I48" s="1">
        <v>9.6719622651349688</v>
      </c>
      <c r="J48" s="5">
        <v>6.9087937144047995</v>
      </c>
      <c r="K48" s="2">
        <v>2.7631685507301693</v>
      </c>
    </row>
    <row r="49" spans="1:11" x14ac:dyDescent="0.45">
      <c r="A49" t="s">
        <v>54</v>
      </c>
      <c r="B49" s="1">
        <v>1046659145</v>
      </c>
      <c r="C49" s="1">
        <v>1495227350</v>
      </c>
      <c r="D49" s="6">
        <v>0.7</v>
      </c>
      <c r="E49" s="1">
        <v>239200</v>
      </c>
      <c r="F49" s="1">
        <v>167440</v>
      </c>
      <c r="G49" s="1">
        <v>28.7</v>
      </c>
      <c r="H49" s="1">
        <v>4805.5280000000002</v>
      </c>
      <c r="I49" s="1">
        <v>5.6175439826991651</v>
      </c>
      <c r="J49" s="5">
        <v>3.80298055243468</v>
      </c>
      <c r="K49" s="2">
        <v>1.8145634302644851</v>
      </c>
    </row>
    <row r="50" spans="1:11" x14ac:dyDescent="0.45">
      <c r="A50" t="s">
        <v>55</v>
      </c>
      <c r="B50" s="1">
        <v>1852884227</v>
      </c>
      <c r="C50" s="1">
        <v>2643299056.8800001</v>
      </c>
      <c r="D50" s="6">
        <v>0.70097411875409932</v>
      </c>
      <c r="E50" s="1">
        <v>178100</v>
      </c>
      <c r="F50" s="1">
        <v>124843.49055010508</v>
      </c>
      <c r="G50" s="1">
        <v>29.13</v>
      </c>
      <c r="H50" s="1">
        <v>3636.6908797245605</v>
      </c>
      <c r="I50" s="1">
        <v>5.3975256834298957</v>
      </c>
      <c r="J50" s="5">
        <v>3.3793615188823436</v>
      </c>
      <c r="K50" s="2">
        <v>2.0181641645475521</v>
      </c>
    </row>
    <row r="51" spans="1:11" x14ac:dyDescent="0.45">
      <c r="A51" t="s">
        <v>56</v>
      </c>
      <c r="B51" s="1">
        <v>797765190</v>
      </c>
      <c r="C51" s="1">
        <v>1167689095.4300001</v>
      </c>
      <c r="D51" s="6">
        <v>0.68320000000190462</v>
      </c>
      <c r="E51" s="1">
        <v>347300</v>
      </c>
      <c r="F51" s="1">
        <v>237275.36000066149</v>
      </c>
      <c r="G51" s="1">
        <v>20.99</v>
      </c>
      <c r="H51" s="1">
        <v>4980.4098064138843</v>
      </c>
      <c r="I51" s="1">
        <v>5.7659648587731365</v>
      </c>
      <c r="J51" s="5">
        <v>4.3137770827813933</v>
      </c>
      <c r="K51" s="2">
        <v>1.4521877759917432</v>
      </c>
    </row>
    <row r="52" spans="1:11" x14ac:dyDescent="0.45">
      <c r="A52" t="s">
        <v>57</v>
      </c>
      <c r="B52" s="1">
        <v>8762981600</v>
      </c>
      <c r="C52" s="1">
        <v>12518545142.860001</v>
      </c>
      <c r="D52" s="6">
        <v>0.69999999999984019</v>
      </c>
      <c r="E52" s="1">
        <v>524300</v>
      </c>
      <c r="F52" s="1">
        <v>367009.99999991624</v>
      </c>
      <c r="G52" s="1">
        <v>24.4</v>
      </c>
      <c r="H52" s="1">
        <v>8955.0439999979553</v>
      </c>
      <c r="I52" s="1">
        <v>7.3218353964629328</v>
      </c>
      <c r="J52" s="5">
        <v>5.7607405267182106</v>
      </c>
      <c r="K52" s="2">
        <v>1.5610948697447222</v>
      </c>
    </row>
    <row r="53" spans="1:11" x14ac:dyDescent="0.45">
      <c r="A53" t="s">
        <v>58</v>
      </c>
      <c r="B53" s="1">
        <v>2329783574</v>
      </c>
      <c r="C53" s="1">
        <v>3430692937.71</v>
      </c>
      <c r="D53" s="6">
        <v>0.67910000000033199</v>
      </c>
      <c r="E53" s="1">
        <v>285400</v>
      </c>
      <c r="F53" s="1">
        <v>193815.14000009475</v>
      </c>
      <c r="G53" s="1">
        <v>24.44</v>
      </c>
      <c r="H53" s="1">
        <v>4736.842021602316</v>
      </c>
      <c r="I53" s="1">
        <v>5.1649097409306481</v>
      </c>
      <c r="J53" s="5">
        <v>4.1126229017158913</v>
      </c>
      <c r="K53" s="2">
        <v>1.0522868392147569</v>
      </c>
    </row>
    <row r="54" spans="1:11" x14ac:dyDescent="0.45">
      <c r="A54" t="s">
        <v>59</v>
      </c>
      <c r="B54" s="1">
        <v>110282890</v>
      </c>
      <c r="C54" s="1">
        <v>173035038.52000001</v>
      </c>
      <c r="D54" s="6">
        <v>0.63734426820873691</v>
      </c>
      <c r="E54" s="1">
        <v>211300</v>
      </c>
      <c r="F54" s="1">
        <v>134670.84387250611</v>
      </c>
      <c r="G54" s="1">
        <v>24.72</v>
      </c>
      <c r="H54" s="1">
        <v>3329.0632605283513</v>
      </c>
      <c r="I54" s="1">
        <v>3.7956209929862172</v>
      </c>
      <c r="J54" s="5">
        <v>2.8331030273237654</v>
      </c>
      <c r="K54" s="2">
        <v>0.96251796566245185</v>
      </c>
    </row>
    <row r="55" spans="1:11" x14ac:dyDescent="0.45">
      <c r="A55" t="s">
        <v>60</v>
      </c>
      <c r="B55" s="1">
        <v>2855812160</v>
      </c>
      <c r="C55" s="1">
        <v>4249732412.6500001</v>
      </c>
      <c r="D55" s="6">
        <v>0.67199811251626662</v>
      </c>
      <c r="E55" s="1">
        <v>320500</v>
      </c>
      <c r="F55" s="1">
        <v>215375.39506146344</v>
      </c>
      <c r="G55" s="1">
        <v>35.65</v>
      </c>
      <c r="H55" s="1">
        <v>7678.1328339411712</v>
      </c>
      <c r="I55" s="1">
        <v>7.042995499771755</v>
      </c>
      <c r="J55" s="5">
        <v>4.8262083943219158</v>
      </c>
      <c r="K55" s="2">
        <v>2.2167871054498391</v>
      </c>
    </row>
    <row r="56" spans="1:11" x14ac:dyDescent="0.45">
      <c r="A56" t="s">
        <v>61</v>
      </c>
      <c r="B56" s="1">
        <v>430225000</v>
      </c>
      <c r="C56" s="1">
        <v>605270824.00999999</v>
      </c>
      <c r="D56" s="6">
        <v>0.71079751895143728</v>
      </c>
      <c r="E56" s="1">
        <v>329600</v>
      </c>
      <c r="F56" s="1">
        <v>234278.86224639372</v>
      </c>
      <c r="G56" s="1">
        <v>19.2</v>
      </c>
      <c r="H56" s="1">
        <v>4498.1541551307591</v>
      </c>
      <c r="I56" s="1">
        <v>4.8701878012697559</v>
      </c>
      <c r="J56" s="5">
        <v>3.7167422680603384</v>
      </c>
      <c r="K56" s="2">
        <v>1.1534455332094176</v>
      </c>
    </row>
    <row r="57" spans="1:11" x14ac:dyDescent="0.45">
      <c r="A57" t="s">
        <v>62</v>
      </c>
      <c r="B57" s="1">
        <v>802642720</v>
      </c>
      <c r="C57" s="1">
        <v>1204798027.4099998</v>
      </c>
      <c r="D57" s="6">
        <v>0.66620520762759849</v>
      </c>
      <c r="E57" s="1">
        <v>263233.82352941175</v>
      </c>
      <c r="F57" s="1">
        <v>175367.74405901838</v>
      </c>
      <c r="G57" s="1">
        <v>35.520000000000003</v>
      </c>
      <c r="H57" s="1">
        <v>6229.0622689763331</v>
      </c>
      <c r="I57" s="1">
        <v>6.0670123686107402</v>
      </c>
      <c r="J57" s="5">
        <v>4.5886009171268789</v>
      </c>
      <c r="K57" s="2">
        <v>1.4784114514838613</v>
      </c>
    </row>
    <row r="58" spans="1:11" x14ac:dyDescent="0.45">
      <c r="A58" t="s">
        <v>63</v>
      </c>
      <c r="B58" s="1">
        <v>25256220957</v>
      </c>
      <c r="C58" s="1">
        <v>36080315652.860001</v>
      </c>
      <c r="D58" s="6">
        <v>0.69999999999994456</v>
      </c>
      <c r="E58" s="1">
        <v>1331200</v>
      </c>
      <c r="F58" s="1">
        <v>931839.99999992619</v>
      </c>
      <c r="G58" s="1">
        <v>10.968999999999999</v>
      </c>
      <c r="H58" s="1">
        <v>10221.352959999191</v>
      </c>
      <c r="I58" s="1">
        <v>7.9758983090518294</v>
      </c>
      <c r="J58" s="5">
        <v>6.2098738098753348</v>
      </c>
      <c r="K58" s="2">
        <v>1.7660244991764946</v>
      </c>
    </row>
    <row r="59" spans="1:11" x14ac:dyDescent="0.45">
      <c r="A59" t="s">
        <v>64</v>
      </c>
      <c r="B59" s="1">
        <v>550155913</v>
      </c>
      <c r="C59" s="1">
        <v>738517364.71000004</v>
      </c>
      <c r="D59" s="6">
        <v>0.74494648235662608</v>
      </c>
      <c r="E59" s="1">
        <v>196100</v>
      </c>
      <c r="F59" s="1">
        <v>146084.00519013437</v>
      </c>
      <c r="G59" s="1">
        <v>26.08</v>
      </c>
      <c r="H59" s="1">
        <v>3809.8708553587039</v>
      </c>
      <c r="I59" s="1">
        <v>6.4407060594707017</v>
      </c>
      <c r="J59" s="5">
        <v>3.4567424299558049</v>
      </c>
      <c r="K59" s="2">
        <v>2.9839636295148968</v>
      </c>
    </row>
    <row r="60" spans="1:11" x14ac:dyDescent="0.45">
      <c r="A60" t="s">
        <v>65</v>
      </c>
      <c r="B60" s="1">
        <v>2387924890</v>
      </c>
      <c r="C60" s="1">
        <v>3316605115.3099999</v>
      </c>
      <c r="D60" s="6">
        <v>0.71999071549909344</v>
      </c>
      <c r="E60" s="1">
        <v>229127.21857591969</v>
      </c>
      <c r="F60" s="1">
        <v>164969.47004279357</v>
      </c>
      <c r="G60" s="1">
        <v>20.13</v>
      </c>
      <c r="H60" s="1">
        <v>3320.8354319614346</v>
      </c>
      <c r="I60" s="1">
        <v>5.3443768317772582</v>
      </c>
      <c r="J60" s="5">
        <v>3.0984838455099681</v>
      </c>
      <c r="K60" s="2">
        <v>2.2458929862672901</v>
      </c>
    </row>
    <row r="61" spans="1:11" x14ac:dyDescent="0.45">
      <c r="A61" t="s">
        <v>66</v>
      </c>
      <c r="B61" s="1">
        <v>2572179850</v>
      </c>
      <c r="C61" s="1">
        <v>3642289798.9100003</v>
      </c>
      <c r="D61" s="6">
        <v>0.70619857068203529</v>
      </c>
      <c r="E61" s="1">
        <v>366200</v>
      </c>
      <c r="F61" s="1">
        <v>258609.91658376131</v>
      </c>
      <c r="G61" s="1">
        <v>27.42</v>
      </c>
      <c r="H61" s="1">
        <v>7091.0839127267354</v>
      </c>
      <c r="I61" s="1">
        <v>7.1531734583451714</v>
      </c>
      <c r="J61" s="5">
        <v>5.4616828769596388</v>
      </c>
      <c r="K61" s="2">
        <v>1.6914905813855325</v>
      </c>
    </row>
    <row r="62" spans="1:11" x14ac:dyDescent="0.45">
      <c r="A62" t="s">
        <v>67</v>
      </c>
      <c r="B62" s="1">
        <v>672188100</v>
      </c>
      <c r="C62" s="1">
        <v>960268714.27999997</v>
      </c>
      <c r="D62" s="6">
        <v>0.70000000000416551</v>
      </c>
      <c r="E62" s="1">
        <v>284571.05928631639</v>
      </c>
      <c r="F62" s="1">
        <v>199199.74150160686</v>
      </c>
      <c r="G62" s="1">
        <v>30.39</v>
      </c>
      <c r="H62" s="1">
        <v>6053.6801442338319</v>
      </c>
      <c r="I62" s="1">
        <v>6.0618029602005006</v>
      </c>
      <c r="J62" s="5">
        <v>4.1510556593025667</v>
      </c>
      <c r="K62" s="2">
        <v>1.9107473008979339</v>
      </c>
    </row>
    <row r="63" spans="1:11" x14ac:dyDescent="0.45">
      <c r="A63" t="s">
        <v>68</v>
      </c>
      <c r="B63" s="1">
        <v>2742221346</v>
      </c>
      <c r="C63" s="1">
        <v>3917459065.71</v>
      </c>
      <c r="D63" s="6">
        <v>0.70000000000076579</v>
      </c>
      <c r="E63" s="1">
        <v>198600</v>
      </c>
      <c r="F63" s="1">
        <v>139020.0000001521</v>
      </c>
      <c r="G63" s="1">
        <v>39.93</v>
      </c>
      <c r="H63" s="1">
        <v>5551.0686000060732</v>
      </c>
      <c r="I63" s="1">
        <v>7.8414891723609967</v>
      </c>
      <c r="J63" s="5">
        <v>4.8732149063986583</v>
      </c>
      <c r="K63" s="2">
        <v>2.9682742659623385</v>
      </c>
    </row>
    <row r="64" spans="1:11" x14ac:dyDescent="0.45">
      <c r="A64" t="s">
        <v>69</v>
      </c>
      <c r="B64" s="1">
        <v>101341500</v>
      </c>
      <c r="C64" s="1">
        <v>159920309.28999999</v>
      </c>
      <c r="D64" s="6">
        <v>0.63370000001830284</v>
      </c>
      <c r="E64" s="1">
        <v>222500</v>
      </c>
      <c r="F64" s="1">
        <v>140998.25000407238</v>
      </c>
      <c r="G64" s="1">
        <v>29.73</v>
      </c>
      <c r="H64" s="1">
        <v>4191.8779726210723</v>
      </c>
      <c r="I64" s="1">
        <v>5.4706400947746463</v>
      </c>
      <c r="J64" s="5">
        <v>3.3588658543159093</v>
      </c>
      <c r="K64" s="2">
        <v>2.111774240458737</v>
      </c>
    </row>
    <row r="65" spans="1:11" x14ac:dyDescent="0.45">
      <c r="A65" t="s">
        <v>70</v>
      </c>
      <c r="B65" s="1">
        <v>1360409229</v>
      </c>
      <c r="C65" s="1">
        <v>3312033313.6399999</v>
      </c>
      <c r="D65" s="6">
        <v>0.41074744731503904</v>
      </c>
      <c r="E65" s="1">
        <v>99500</v>
      </c>
      <c r="F65" s="1">
        <v>40869.371007846385</v>
      </c>
      <c r="G65" s="1">
        <v>74.290000000000006</v>
      </c>
      <c r="H65" s="1">
        <v>3036.185572172908</v>
      </c>
      <c r="I65" s="1">
        <v>9.9124569773846165</v>
      </c>
      <c r="J65" s="5">
        <v>3.2996715489475119</v>
      </c>
      <c r="K65" s="2">
        <v>6.612785428437105</v>
      </c>
    </row>
    <row r="66" spans="1:11" x14ac:dyDescent="0.45">
      <c r="A66" t="s">
        <v>71</v>
      </c>
      <c r="B66" s="1">
        <v>145711550</v>
      </c>
      <c r="C66" s="1">
        <v>208159357.15000001</v>
      </c>
      <c r="D66" s="6">
        <v>0.69999999997597995</v>
      </c>
      <c r="E66" s="1">
        <v>251900</v>
      </c>
      <c r="F66" s="1">
        <v>176329.99999394934</v>
      </c>
      <c r="G66" s="1">
        <v>24.5</v>
      </c>
      <c r="H66" s="1">
        <v>4320.0849998517588</v>
      </c>
      <c r="I66" s="1">
        <v>4.6975827496104552</v>
      </c>
      <c r="J66" s="5">
        <v>3.3516667886656246</v>
      </c>
      <c r="K66" s="2">
        <v>1.3459159609448306</v>
      </c>
    </row>
    <row r="67" spans="1:11" x14ac:dyDescent="0.45">
      <c r="A67" t="s">
        <v>72</v>
      </c>
      <c r="B67" s="1">
        <v>426123114</v>
      </c>
      <c r="C67" s="1">
        <v>596059748.22000003</v>
      </c>
      <c r="D67" s="6">
        <v>0.71489999999584264</v>
      </c>
      <c r="E67" s="1">
        <v>253400</v>
      </c>
      <c r="F67" s="1">
        <v>181155.65999894653</v>
      </c>
      <c r="G67" s="1">
        <v>26.9</v>
      </c>
      <c r="H67" s="1">
        <v>4873.0872539716611</v>
      </c>
      <c r="I67" s="1">
        <v>5.3040405485405833</v>
      </c>
      <c r="J67" s="5">
        <v>3.9993754597402589</v>
      </c>
      <c r="K67" s="2">
        <v>1.3046650888003244</v>
      </c>
    </row>
    <row r="68" spans="1:11" x14ac:dyDescent="0.45">
      <c r="A68" t="s">
        <v>73</v>
      </c>
      <c r="B68" s="1">
        <v>660395700</v>
      </c>
      <c r="C68" s="1">
        <v>902522570.63</v>
      </c>
      <c r="D68" s="6">
        <v>0.73172208816785056</v>
      </c>
      <c r="E68" s="1">
        <v>259400</v>
      </c>
      <c r="F68" s="1">
        <v>189808.70967074044</v>
      </c>
      <c r="G68" s="1">
        <v>35.75</v>
      </c>
      <c r="H68" s="1">
        <v>6785.6613707289707</v>
      </c>
      <c r="I68" s="1">
        <v>6.456139985851129</v>
      </c>
      <c r="J68" s="5">
        <v>4.2025104026405984</v>
      </c>
      <c r="K68" s="2">
        <v>2.2536295832105306</v>
      </c>
    </row>
    <row r="69" spans="1:11" x14ac:dyDescent="0.45">
      <c r="A69" t="s">
        <v>74</v>
      </c>
      <c r="B69" s="1">
        <v>470506600</v>
      </c>
      <c r="C69" s="1">
        <v>652844939.88</v>
      </c>
      <c r="D69" s="6">
        <v>0.72070191749741408</v>
      </c>
      <c r="E69" s="1">
        <v>339300</v>
      </c>
      <c r="F69" s="1">
        <v>244534.16060687261</v>
      </c>
      <c r="G69" s="1">
        <v>17.03</v>
      </c>
      <c r="H69" s="1">
        <v>4164.4167551350411</v>
      </c>
      <c r="I69" s="1">
        <v>6.8590716393830773</v>
      </c>
      <c r="J69" s="5">
        <v>5.8562407352505197</v>
      </c>
      <c r="K69" s="2">
        <v>1.0028309041325576</v>
      </c>
    </row>
    <row r="70" spans="1:11" x14ac:dyDescent="0.45">
      <c r="A70" t="s">
        <v>75</v>
      </c>
      <c r="B70" s="1">
        <v>623321210</v>
      </c>
      <c r="C70" s="1">
        <v>1005475484.4</v>
      </c>
      <c r="D70" s="6">
        <v>0.61992681042040132</v>
      </c>
      <c r="E70" s="1">
        <v>171964.11042944784</v>
      </c>
      <c r="F70" s="1">
        <v>106605.16248530927</v>
      </c>
      <c r="G70" s="1">
        <v>26.51</v>
      </c>
      <c r="H70" s="1">
        <v>2826.1028574855486</v>
      </c>
      <c r="I70" s="1">
        <v>5.0679701195853033</v>
      </c>
      <c r="J70" s="5">
        <v>2.7660679656245555</v>
      </c>
      <c r="K70" s="2">
        <v>2.3019021539607478</v>
      </c>
    </row>
    <row r="71" spans="1:11" x14ac:dyDescent="0.45">
      <c r="A71" t="s">
        <v>76</v>
      </c>
      <c r="B71" s="1">
        <v>626836060</v>
      </c>
      <c r="C71" s="1">
        <v>879769908.76999998</v>
      </c>
      <c r="D71" s="6">
        <v>0.71250000000156288</v>
      </c>
      <c r="E71" s="1">
        <v>334700</v>
      </c>
      <c r="F71" s="1">
        <v>238473.75000052308</v>
      </c>
      <c r="G71" s="1">
        <v>24.53</v>
      </c>
      <c r="H71" s="1">
        <v>5849.7610875128312</v>
      </c>
      <c r="I71" s="1">
        <v>5.2166199269757811</v>
      </c>
      <c r="J71" s="5">
        <v>3.6812275469748124</v>
      </c>
      <c r="K71" s="2">
        <v>1.5353923800009688</v>
      </c>
    </row>
    <row r="72" spans="1:11" x14ac:dyDescent="0.45">
      <c r="A72" t="s">
        <v>77</v>
      </c>
      <c r="B72" s="1">
        <v>459751261</v>
      </c>
      <c r="C72" s="1">
        <v>663608866</v>
      </c>
      <c r="D72" s="6">
        <v>0.69280457895509795</v>
      </c>
      <c r="E72" s="1">
        <v>218700</v>
      </c>
      <c r="F72" s="1">
        <v>151516.36141747993</v>
      </c>
      <c r="G72" s="1">
        <v>28.2</v>
      </c>
      <c r="H72" s="1">
        <v>4272.7613919729338</v>
      </c>
      <c r="I72" s="1">
        <v>4.7807120469627229</v>
      </c>
      <c r="J72" s="5">
        <v>3.3514841323830873</v>
      </c>
      <c r="K72" s="2">
        <v>1.4292279145796356</v>
      </c>
    </row>
    <row r="73" spans="1:11" x14ac:dyDescent="0.45">
      <c r="A73" t="s">
        <v>78</v>
      </c>
      <c r="B73" s="1">
        <v>839590566</v>
      </c>
      <c r="C73" s="1">
        <v>1199415094.29</v>
      </c>
      <c r="D73" s="6">
        <v>0.69999999999749885</v>
      </c>
      <c r="E73" s="1">
        <v>214200</v>
      </c>
      <c r="F73" s="1">
        <v>149939.99999946426</v>
      </c>
      <c r="G73" s="1">
        <v>29.9</v>
      </c>
      <c r="H73" s="1">
        <v>4483.2059999839812</v>
      </c>
      <c r="I73" s="1">
        <v>5.2852413792914597</v>
      </c>
      <c r="J73" s="5">
        <v>3.6639250518617898</v>
      </c>
      <c r="K73" s="2">
        <v>1.6213163274296698</v>
      </c>
    </row>
    <row r="74" spans="1:11" x14ac:dyDescent="0.45">
      <c r="A74" t="s">
        <v>79</v>
      </c>
      <c r="B74" s="1">
        <v>223837245</v>
      </c>
      <c r="C74" s="1">
        <v>313491766.93000001</v>
      </c>
      <c r="D74" s="6">
        <v>0.71401315317470815</v>
      </c>
      <c r="E74" s="1">
        <v>200700</v>
      </c>
      <c r="F74" s="1">
        <v>143302.43984216393</v>
      </c>
      <c r="G74" s="1">
        <v>19.5</v>
      </c>
      <c r="H74" s="1">
        <v>2794.397576922197</v>
      </c>
      <c r="I74" s="1">
        <v>3.441376326258863</v>
      </c>
      <c r="J74" s="5">
        <v>2.4530082975973682</v>
      </c>
      <c r="K74" s="2">
        <v>0.98836802866149487</v>
      </c>
    </row>
    <row r="75" spans="1:11" x14ac:dyDescent="0.45">
      <c r="A75" t="s">
        <v>80</v>
      </c>
      <c r="B75" s="1">
        <v>789090480</v>
      </c>
      <c r="C75" s="1">
        <v>1050550903.54</v>
      </c>
      <c r="D75" s="6">
        <v>0.75112065235585723</v>
      </c>
      <c r="E75" s="1">
        <v>296200</v>
      </c>
      <c r="F75" s="1">
        <v>222481.93722780491</v>
      </c>
      <c r="G75" s="1">
        <v>25.2</v>
      </c>
      <c r="H75" s="1">
        <v>5606.5448181406837</v>
      </c>
      <c r="I75" s="1">
        <v>6.8072811380880323</v>
      </c>
      <c r="J75" s="5">
        <v>4.5353007369390523</v>
      </c>
      <c r="K75" s="2">
        <v>2.2719804011489799</v>
      </c>
    </row>
    <row r="76" spans="1:11" x14ac:dyDescent="0.45">
      <c r="A76" t="s">
        <v>81</v>
      </c>
      <c r="B76" s="1">
        <v>468562007</v>
      </c>
      <c r="C76" s="1">
        <v>623087775.26999998</v>
      </c>
      <c r="D76" s="6">
        <v>0.75199999999512113</v>
      </c>
      <c r="E76" s="1">
        <v>415200</v>
      </c>
      <c r="F76" s="1">
        <v>312230.39999797428</v>
      </c>
      <c r="G76" s="1">
        <v>17</v>
      </c>
      <c r="H76" s="1">
        <v>5307.9167999655619</v>
      </c>
      <c r="I76" s="1">
        <v>6.5008166564183236</v>
      </c>
      <c r="J76" s="5">
        <v>5.9109663196570734</v>
      </c>
      <c r="K76" s="2">
        <v>0.5898503367612502</v>
      </c>
    </row>
    <row r="77" spans="1:11" x14ac:dyDescent="0.45">
      <c r="A77" t="s">
        <v>82</v>
      </c>
      <c r="B77" s="1">
        <v>2453387600</v>
      </c>
      <c r="C77" s="1">
        <v>3598904062.27</v>
      </c>
      <c r="D77" s="6">
        <v>0.68170408478533651</v>
      </c>
      <c r="E77" s="1">
        <v>404600</v>
      </c>
      <c r="F77" s="1">
        <v>275817.47270414716</v>
      </c>
      <c r="G77" s="1">
        <v>25.17</v>
      </c>
      <c r="H77" s="1">
        <v>6942.3257879633848</v>
      </c>
      <c r="I77" s="1">
        <v>6.4770773237951778</v>
      </c>
      <c r="J77" s="5">
        <v>5.1615591563697087</v>
      </c>
      <c r="K77" s="2">
        <v>1.315518167425469</v>
      </c>
    </row>
    <row r="78" spans="1:11" x14ac:dyDescent="0.45">
      <c r="A78" t="s">
        <v>83</v>
      </c>
      <c r="B78" s="1">
        <v>2450874200</v>
      </c>
      <c r="C78" s="1">
        <v>3442707017.1999998</v>
      </c>
      <c r="D78" s="6">
        <v>0.71190321678704138</v>
      </c>
      <c r="E78" s="1">
        <v>169300</v>
      </c>
      <c r="F78" s="1">
        <v>120525.21460204611</v>
      </c>
      <c r="G78" s="1">
        <v>38.65</v>
      </c>
      <c r="H78" s="1">
        <v>4658.2995443690816</v>
      </c>
      <c r="I78" s="1">
        <v>7.3756286525366246</v>
      </c>
      <c r="J78" s="5">
        <v>3.9687936111902204</v>
      </c>
      <c r="K78" s="2">
        <v>3.4068350413464041</v>
      </c>
    </row>
    <row r="79" spans="1:11" x14ac:dyDescent="0.45">
      <c r="A79" t="s">
        <v>84</v>
      </c>
      <c r="B79" s="1">
        <v>717037040</v>
      </c>
      <c r="C79" s="1">
        <v>1028010093.1900001</v>
      </c>
      <c r="D79" s="6">
        <v>0.69749999999997569</v>
      </c>
      <c r="E79" s="1">
        <v>219300</v>
      </c>
      <c r="F79" s="1">
        <v>152961.74999999467</v>
      </c>
      <c r="G79" s="1">
        <v>27.95</v>
      </c>
      <c r="H79" s="1">
        <v>4275.2809124998503</v>
      </c>
      <c r="I79" s="1">
        <v>7.0943711937670715</v>
      </c>
      <c r="J79" s="5">
        <v>4.2254386498330962</v>
      </c>
      <c r="K79" s="2">
        <v>2.8689325439339752</v>
      </c>
    </row>
    <row r="80" spans="1:11" x14ac:dyDescent="0.45">
      <c r="A80" t="s">
        <v>85</v>
      </c>
      <c r="B80" s="1">
        <v>481816946</v>
      </c>
      <c r="C80" s="1">
        <v>688309922.86000001</v>
      </c>
      <c r="D80" s="6">
        <v>0.69999999999709428</v>
      </c>
      <c r="E80" s="1">
        <v>217000</v>
      </c>
      <c r="F80" s="1">
        <v>151899.99999936947</v>
      </c>
      <c r="G80" s="1">
        <v>31.45</v>
      </c>
      <c r="H80" s="1">
        <v>4777.2549999801695</v>
      </c>
      <c r="I80" s="1">
        <v>4.3949796684209179</v>
      </c>
      <c r="J80" s="5">
        <v>4.4059687357187576</v>
      </c>
      <c r="K80" s="2">
        <v>-1.0989067297839661E-2</v>
      </c>
    </row>
    <row r="81" spans="1:11" x14ac:dyDescent="0.45">
      <c r="A81" t="s">
        <v>86</v>
      </c>
      <c r="B81" s="1">
        <v>2097105111</v>
      </c>
      <c r="C81" s="1">
        <v>2894574298.6000004</v>
      </c>
      <c r="D81" s="6">
        <v>0.72449517430397037</v>
      </c>
      <c r="E81" s="1">
        <v>159300</v>
      </c>
      <c r="F81" s="1">
        <v>115412.08126662248</v>
      </c>
      <c r="G81" s="1">
        <v>35.74</v>
      </c>
      <c r="H81" s="1">
        <v>4124.8277844690874</v>
      </c>
      <c r="I81" s="1">
        <v>7.556290365041928</v>
      </c>
      <c r="J81" s="5">
        <v>3.5978425000833028</v>
      </c>
      <c r="K81" s="2">
        <v>3.9584478649586252</v>
      </c>
    </row>
    <row r="82" spans="1:11" x14ac:dyDescent="0.45">
      <c r="A82" t="s">
        <v>87</v>
      </c>
      <c r="B82" s="1">
        <v>687060445</v>
      </c>
      <c r="C82" s="1">
        <v>999796922.28999996</v>
      </c>
      <c r="D82" s="6">
        <v>0.68720000000231252</v>
      </c>
      <c r="E82" s="1">
        <v>287900</v>
      </c>
      <c r="F82" s="1">
        <v>197844.88000066578</v>
      </c>
      <c r="G82" s="1">
        <v>29.34</v>
      </c>
      <c r="H82" s="1">
        <v>5804.7687792195338</v>
      </c>
      <c r="I82" s="1">
        <v>5.9380179009160905</v>
      </c>
      <c r="J82" s="5">
        <v>5.2062479495726484</v>
      </c>
      <c r="K82" s="2">
        <v>0.73176995134344214</v>
      </c>
    </row>
    <row r="83" spans="1:11" x14ac:dyDescent="0.45">
      <c r="A83" t="s">
        <v>88</v>
      </c>
      <c r="B83" s="1">
        <v>324398115</v>
      </c>
      <c r="C83" s="1">
        <v>469327333.67000002</v>
      </c>
      <c r="D83" s="6">
        <v>0.69119800132522291</v>
      </c>
      <c r="E83" s="1">
        <v>234400</v>
      </c>
      <c r="F83" s="1">
        <v>162016.81151063225</v>
      </c>
      <c r="G83" s="1">
        <v>33.92</v>
      </c>
      <c r="H83" s="1">
        <v>5495.6102464406458</v>
      </c>
      <c r="I83" s="1">
        <v>5.3654445613815298</v>
      </c>
      <c r="J83" s="5">
        <v>3.7341331916461997</v>
      </c>
      <c r="K83" s="2">
        <v>1.6313113697353301</v>
      </c>
    </row>
    <row r="84" spans="1:11" x14ac:dyDescent="0.45">
      <c r="A84" t="s">
        <v>89</v>
      </c>
      <c r="B84" s="1">
        <v>1963627349</v>
      </c>
      <c r="C84" s="1">
        <v>2869148075.6000004</v>
      </c>
      <c r="D84" s="6">
        <v>0.68439386788685119</v>
      </c>
      <c r="E84" s="1">
        <v>206500</v>
      </c>
      <c r="F84" s="1">
        <v>141327.33371863476</v>
      </c>
      <c r="G84" s="1">
        <v>32.700000000000003</v>
      </c>
      <c r="H84" s="1">
        <v>4621.4038125993575</v>
      </c>
      <c r="I84" s="1">
        <v>7.2559762173609412</v>
      </c>
      <c r="J84" s="5">
        <v>3.3347599543206949</v>
      </c>
      <c r="K84" s="2">
        <v>3.9212162630402463</v>
      </c>
    </row>
    <row r="85" spans="1:11" x14ac:dyDescent="0.45">
      <c r="A85" t="s">
        <v>90</v>
      </c>
      <c r="B85" s="1">
        <v>4420925421</v>
      </c>
      <c r="C85" s="1">
        <v>6333148637.6499996</v>
      </c>
      <c r="D85" s="6">
        <v>0.6980612131409637</v>
      </c>
      <c r="E85" s="1">
        <v>281366.79549944174</v>
      </c>
      <c r="F85" s="1">
        <v>196411.24660392574</v>
      </c>
      <c r="G85" s="1">
        <v>27.22</v>
      </c>
      <c r="H85" s="1">
        <v>5346.3141325588576</v>
      </c>
      <c r="I85" s="1">
        <v>6.662322744225774</v>
      </c>
      <c r="J85" s="5">
        <v>4.5057880230941727</v>
      </c>
      <c r="K85" s="2">
        <v>2.1565347211316013</v>
      </c>
    </row>
    <row r="86" spans="1:11" x14ac:dyDescent="0.45">
      <c r="A86" t="s">
        <v>91</v>
      </c>
      <c r="B86" s="1">
        <v>1636667640</v>
      </c>
      <c r="C86" s="1">
        <v>2363420770.5099998</v>
      </c>
      <c r="D86" s="6">
        <v>0.69249947382277821</v>
      </c>
      <c r="E86" s="1">
        <v>359300</v>
      </c>
      <c r="F86" s="1">
        <v>248815.06094452422</v>
      </c>
      <c r="G86" s="1">
        <v>31.01</v>
      </c>
      <c r="H86" s="1">
        <v>7715.7550398896965</v>
      </c>
      <c r="I86" s="1">
        <v>6.9789206026607715</v>
      </c>
      <c r="J86" s="5">
        <v>5.237509293034921</v>
      </c>
      <c r="K86" s="2">
        <v>1.7414113096258506</v>
      </c>
    </row>
    <row r="87" spans="1:11" x14ac:dyDescent="0.45">
      <c r="A87" t="s">
        <v>92</v>
      </c>
      <c r="B87" s="1">
        <v>874751565</v>
      </c>
      <c r="C87" s="1">
        <v>1246639604.6200001</v>
      </c>
      <c r="D87" s="6">
        <v>0.7016876102429308</v>
      </c>
      <c r="E87" s="1">
        <v>182513.93048128343</v>
      </c>
      <c r="F87" s="1">
        <v>128067.76371545618</v>
      </c>
      <c r="G87" s="1">
        <v>29.37</v>
      </c>
      <c r="H87" s="1">
        <v>3761.3502203229482</v>
      </c>
      <c r="I87" s="1">
        <v>5.3705954370937068</v>
      </c>
      <c r="J87" s="5">
        <v>3.5128147369736435</v>
      </c>
      <c r="K87" s="2">
        <v>1.8577807001200632</v>
      </c>
    </row>
    <row r="88" spans="1:11" x14ac:dyDescent="0.45">
      <c r="A88" t="s">
        <v>93</v>
      </c>
      <c r="B88" s="1">
        <v>250881727</v>
      </c>
      <c r="C88" s="1">
        <v>358658651.88999999</v>
      </c>
      <c r="D88" s="6">
        <v>0.69950000000821122</v>
      </c>
      <c r="E88" s="1">
        <v>292300</v>
      </c>
      <c r="F88" s="1">
        <v>204463.85000240014</v>
      </c>
      <c r="G88" s="1">
        <v>22.38</v>
      </c>
      <c r="H88" s="1">
        <v>4575.9009630537148</v>
      </c>
      <c r="I88" s="1">
        <v>5.463762343944734</v>
      </c>
      <c r="J88" s="5">
        <v>4.6876790896201843</v>
      </c>
      <c r="K88" s="2">
        <v>0.77608325432454972</v>
      </c>
    </row>
    <row r="89" spans="1:11" x14ac:dyDescent="0.45">
      <c r="A89" t="s">
        <v>94</v>
      </c>
      <c r="B89" s="1">
        <v>1099818333</v>
      </c>
      <c r="C89" s="1">
        <v>1585316847.9200001</v>
      </c>
      <c r="D89" s="6">
        <v>0.69375300870801082</v>
      </c>
      <c r="E89" s="1">
        <v>166500</v>
      </c>
      <c r="F89" s="1">
        <v>115509.8759498838</v>
      </c>
      <c r="G89" s="1">
        <v>44.8</v>
      </c>
      <c r="H89" s="1">
        <v>5174.8424425547946</v>
      </c>
      <c r="I89" s="1">
        <v>8.9101595140238903</v>
      </c>
      <c r="J89" s="5">
        <v>4.894253696476806</v>
      </c>
      <c r="K89" s="2">
        <v>4.0159058175470843</v>
      </c>
    </row>
    <row r="90" spans="1:11" x14ac:dyDescent="0.45">
      <c r="A90" t="s">
        <v>95</v>
      </c>
      <c r="B90" s="1">
        <v>1664052485</v>
      </c>
      <c r="C90" s="1">
        <v>2524504509.6500001</v>
      </c>
      <c r="D90" s="6">
        <v>0.65916003660880995</v>
      </c>
      <c r="E90" s="1">
        <v>142300</v>
      </c>
      <c r="F90" s="1">
        <v>93798.47320943365</v>
      </c>
      <c r="G90" s="1">
        <v>49</v>
      </c>
      <c r="H90" s="1">
        <v>4596.1251872622488</v>
      </c>
      <c r="I90" s="1">
        <v>11.360519038144817</v>
      </c>
      <c r="J90" s="5">
        <v>4.6960322888841457</v>
      </c>
      <c r="K90" s="2">
        <v>6.6644867492606714</v>
      </c>
    </row>
    <row r="91" spans="1:11" x14ac:dyDescent="0.45">
      <c r="A91" t="s">
        <v>96</v>
      </c>
      <c r="B91" s="1">
        <v>7394684271</v>
      </c>
      <c r="C91" s="1">
        <v>10908071241.799999</v>
      </c>
      <c r="D91" s="6">
        <v>0.67790942203085236</v>
      </c>
      <c r="E91" s="1">
        <v>1275900</v>
      </c>
      <c r="F91" s="1">
        <v>864944.63156916457</v>
      </c>
      <c r="G91" s="1">
        <v>15.542</v>
      </c>
      <c r="H91" s="1">
        <v>13442.969463847956</v>
      </c>
      <c r="I91" s="1">
        <v>7.9869821127840455</v>
      </c>
      <c r="J91" s="5">
        <v>6.6435867723907718</v>
      </c>
      <c r="K91" s="2">
        <v>1.3433953403932737</v>
      </c>
    </row>
    <row r="92" spans="1:11" x14ac:dyDescent="0.45">
      <c r="A92" t="s">
        <v>97</v>
      </c>
      <c r="B92" s="1">
        <v>1409310652</v>
      </c>
      <c r="C92" s="1">
        <v>2135642751.9300001</v>
      </c>
      <c r="D92" s="6">
        <v>0.65990000000065219</v>
      </c>
      <c r="E92" s="1">
        <v>334800</v>
      </c>
      <c r="F92" s="1">
        <v>220934.52000021836</v>
      </c>
      <c r="G92" s="1">
        <v>26.08</v>
      </c>
      <c r="H92" s="1">
        <v>5761.9722816056947</v>
      </c>
      <c r="I92" s="1">
        <v>5.6895443816275755</v>
      </c>
      <c r="J92" s="5">
        <v>5.049746974494794</v>
      </c>
      <c r="K92" s="2">
        <v>0.63979740713278144</v>
      </c>
    </row>
    <row r="93" spans="1:11" x14ac:dyDescent="0.45">
      <c r="A93" t="s">
        <v>98</v>
      </c>
      <c r="B93" s="1">
        <v>513568470</v>
      </c>
      <c r="C93" s="1">
        <v>727743332.86000001</v>
      </c>
      <c r="D93" s="6">
        <v>0.70570000000095912</v>
      </c>
      <c r="E93" s="1">
        <v>268500</v>
      </c>
      <c r="F93" s="1">
        <v>189480.45000025752</v>
      </c>
      <c r="G93" s="1">
        <v>27.68</v>
      </c>
      <c r="H93" s="1">
        <v>5244.8188560071276</v>
      </c>
      <c r="I93" s="1">
        <v>5.9875095392565045</v>
      </c>
      <c r="J93" s="5">
        <v>4.1931807158290546</v>
      </c>
      <c r="K93" s="2">
        <v>1.7943288234274499</v>
      </c>
    </row>
    <row r="94" spans="1:11" x14ac:dyDescent="0.45">
      <c r="A94" t="s">
        <v>99</v>
      </c>
      <c r="B94" s="1">
        <v>3399895981</v>
      </c>
      <c r="C94" s="1">
        <v>5463459997.6400003</v>
      </c>
      <c r="D94" s="6">
        <v>0.62229722235883878</v>
      </c>
      <c r="E94" s="1">
        <v>162900</v>
      </c>
      <c r="F94" s="1">
        <v>101372.21752225484</v>
      </c>
      <c r="G94" s="1">
        <v>41.55</v>
      </c>
      <c r="H94" s="1">
        <v>4212.0156380496883</v>
      </c>
      <c r="I94" s="1">
        <v>11.325058179311918</v>
      </c>
      <c r="J94" s="5">
        <v>4.9661714541394355</v>
      </c>
      <c r="K94" s="2">
        <v>6.358886725172483</v>
      </c>
    </row>
    <row r="95" spans="1:11" x14ac:dyDescent="0.45">
      <c r="A95" t="s">
        <v>100</v>
      </c>
      <c r="B95" s="1">
        <v>733432352</v>
      </c>
      <c r="C95" s="1">
        <v>1067561963.6199999</v>
      </c>
      <c r="D95" s="6">
        <v>0.68701618921772134</v>
      </c>
      <c r="E95" s="1">
        <v>149500</v>
      </c>
      <c r="F95" s="1">
        <v>102708.92028804934</v>
      </c>
      <c r="G95" s="1">
        <v>38</v>
      </c>
      <c r="H95" s="1">
        <v>3902.9389709458746</v>
      </c>
      <c r="I95" s="1">
        <v>10.766728195712757</v>
      </c>
      <c r="J95" s="5">
        <v>4.5459745059874246</v>
      </c>
      <c r="K95" s="2">
        <v>6.2207536897253322</v>
      </c>
    </row>
    <row r="96" spans="1:11" x14ac:dyDescent="0.45">
      <c r="A96" t="s">
        <v>101</v>
      </c>
      <c r="B96" s="1">
        <v>2012484780</v>
      </c>
      <c r="C96" s="1">
        <v>2874978257.1399999</v>
      </c>
      <c r="D96" s="6">
        <v>0.70000000000069573</v>
      </c>
      <c r="E96" s="1">
        <v>259200</v>
      </c>
      <c r="F96" s="1">
        <v>181440.00000018033</v>
      </c>
      <c r="G96" s="1">
        <v>26.3</v>
      </c>
      <c r="H96" s="1">
        <v>4771.8720000047424</v>
      </c>
      <c r="I96" s="1">
        <v>6.0909998340690841</v>
      </c>
      <c r="J96" s="5">
        <v>4.1105647529351339</v>
      </c>
      <c r="K96" s="2">
        <v>1.9804350811339502</v>
      </c>
    </row>
    <row r="97" spans="1:11" x14ac:dyDescent="0.45">
      <c r="A97" t="s">
        <v>102</v>
      </c>
      <c r="B97" s="1">
        <v>1686354088</v>
      </c>
      <c r="C97" s="1">
        <v>2409077268.5700002</v>
      </c>
      <c r="D97" s="6">
        <v>0.70000000000041507</v>
      </c>
      <c r="E97" s="1">
        <v>200500</v>
      </c>
      <c r="F97" s="1">
        <v>140350.00000008321</v>
      </c>
      <c r="G97" s="1">
        <v>34.770000000000003</v>
      </c>
      <c r="H97" s="1">
        <v>4879.9695000028933</v>
      </c>
      <c r="I97" s="1">
        <v>6.1030133816944634</v>
      </c>
      <c r="J97" s="5">
        <v>4.080272997995265</v>
      </c>
      <c r="K97" s="2">
        <v>2.0227403836991984</v>
      </c>
    </row>
    <row r="98" spans="1:11" x14ac:dyDescent="0.45">
      <c r="A98" t="s">
        <v>103</v>
      </c>
      <c r="B98" s="1">
        <v>2430443947</v>
      </c>
      <c r="C98" s="1">
        <v>3652602761.3699999</v>
      </c>
      <c r="D98" s="6">
        <v>0.66540056660538727</v>
      </c>
      <c r="E98" s="1">
        <v>372700</v>
      </c>
      <c r="F98" s="1">
        <v>247994.79117382783</v>
      </c>
      <c r="G98" s="1">
        <v>33.31</v>
      </c>
      <c r="H98" s="1">
        <v>8260.7064940002056</v>
      </c>
      <c r="I98" s="1">
        <v>7.4406032083733011</v>
      </c>
      <c r="J98" s="5">
        <v>5.1704396394355685</v>
      </c>
      <c r="K98" s="2">
        <v>2.2701635689377326</v>
      </c>
    </row>
    <row r="99" spans="1:11" x14ac:dyDescent="0.45">
      <c r="A99" t="s">
        <v>104</v>
      </c>
      <c r="B99" s="1">
        <v>248726218</v>
      </c>
      <c r="C99" s="1">
        <v>305297923.16000003</v>
      </c>
      <c r="D99" s="6">
        <v>0.81470000000507037</v>
      </c>
      <c r="E99" s="1">
        <v>292400</v>
      </c>
      <c r="F99" s="1">
        <v>238218.28000148258</v>
      </c>
      <c r="G99" s="1">
        <v>22.41</v>
      </c>
      <c r="H99" s="1">
        <v>5338.4716548332244</v>
      </c>
      <c r="I99" s="1">
        <v>7.3255185658088848</v>
      </c>
      <c r="J99" s="5">
        <v>5.4294088824383167</v>
      </c>
      <c r="K99" s="2">
        <v>1.8961096833705682</v>
      </c>
    </row>
    <row r="100" spans="1:11" x14ac:dyDescent="0.45">
      <c r="A100" t="s">
        <v>105</v>
      </c>
      <c r="B100" s="1">
        <v>919386506</v>
      </c>
      <c r="C100" s="1">
        <v>1313409294.29</v>
      </c>
      <c r="D100" s="6">
        <v>0.69999999999771589</v>
      </c>
      <c r="E100" s="1">
        <v>241000</v>
      </c>
      <c r="F100" s="1">
        <v>168699.99999944953</v>
      </c>
      <c r="G100" s="1">
        <v>29.92</v>
      </c>
      <c r="H100" s="1">
        <v>5047.5039999835308</v>
      </c>
      <c r="I100" s="1">
        <v>5.9594838069630933</v>
      </c>
      <c r="J100" s="5">
        <v>4.3205161845795628</v>
      </c>
      <c r="K100" s="2">
        <v>1.6389676223835306</v>
      </c>
    </row>
    <row r="101" spans="1:11" x14ac:dyDescent="0.45">
      <c r="A101" t="s">
        <v>106</v>
      </c>
      <c r="B101" s="1">
        <v>177874465</v>
      </c>
      <c r="C101" s="1">
        <v>218344438.53999999</v>
      </c>
      <c r="D101" s="6">
        <v>0.81465077008322329</v>
      </c>
      <c r="E101" s="1">
        <v>192300</v>
      </c>
      <c r="F101" s="1">
        <v>156657.34308700383</v>
      </c>
      <c r="G101" s="1">
        <v>27.5</v>
      </c>
      <c r="H101" s="1">
        <v>4308.0769348926051</v>
      </c>
      <c r="I101" s="1">
        <v>6.2227570523213664</v>
      </c>
      <c r="J101" s="5">
        <v>3.206508813825625</v>
      </c>
      <c r="K101" s="2">
        <v>3.0162482384957414</v>
      </c>
    </row>
    <row r="102" spans="1:11" x14ac:dyDescent="0.45">
      <c r="A102" t="s">
        <v>107</v>
      </c>
      <c r="B102" s="1">
        <v>1799591728</v>
      </c>
      <c r="C102" s="1">
        <v>2489443815.6200004</v>
      </c>
      <c r="D102" s="6">
        <v>0.72288907132929547</v>
      </c>
      <c r="E102" s="1">
        <v>260400</v>
      </c>
      <c r="F102" s="1">
        <v>188240.31417414855</v>
      </c>
      <c r="G102" s="1">
        <v>28.1</v>
      </c>
      <c r="H102" s="1">
        <v>5289.5528282935738</v>
      </c>
      <c r="I102" s="1">
        <v>6.1264220851211189</v>
      </c>
      <c r="J102" s="5">
        <v>4.7841423750972796</v>
      </c>
      <c r="K102" s="2">
        <v>1.3422797100238393</v>
      </c>
    </row>
    <row r="103" spans="1:11" x14ac:dyDescent="0.45">
      <c r="A103" t="s">
        <v>108</v>
      </c>
      <c r="B103" s="1">
        <v>361386366</v>
      </c>
      <c r="C103" s="1">
        <v>516266237.13999999</v>
      </c>
      <c r="D103" s="6">
        <v>0.70000000000387397</v>
      </c>
      <c r="E103" s="1">
        <v>239000</v>
      </c>
      <c r="F103" s="1">
        <v>167300.00000092588</v>
      </c>
      <c r="G103" s="1">
        <v>25.85</v>
      </c>
      <c r="H103" s="1">
        <v>4324.7050000239342</v>
      </c>
      <c r="I103" s="1">
        <v>5.6938475919950688</v>
      </c>
      <c r="J103" s="5">
        <v>3.886323097365687</v>
      </c>
      <c r="K103" s="2">
        <v>1.8075244946293818</v>
      </c>
    </row>
    <row r="104" spans="1:11" x14ac:dyDescent="0.45">
      <c r="A104" t="s">
        <v>109</v>
      </c>
      <c r="B104" s="1">
        <v>8048063311</v>
      </c>
      <c r="C104" s="1">
        <v>12363272390.42</v>
      </c>
      <c r="D104" s="6">
        <v>0.65096546099204677</v>
      </c>
      <c r="E104" s="1">
        <v>396100</v>
      </c>
      <c r="F104" s="1">
        <v>257847.41909894973</v>
      </c>
      <c r="G104" s="1">
        <v>25.041</v>
      </c>
      <c r="H104" s="1">
        <v>6456.7572216568005</v>
      </c>
      <c r="I104" s="1">
        <v>8.3868149449345992</v>
      </c>
      <c r="J104" s="5">
        <v>5.0611277723344879</v>
      </c>
      <c r="K104" s="2">
        <v>3.3256871726001114</v>
      </c>
    </row>
    <row r="105" spans="1:11" x14ac:dyDescent="0.45">
      <c r="A105" t="s">
        <v>110</v>
      </c>
      <c r="B105" s="1">
        <v>1106655820</v>
      </c>
      <c r="C105" s="1">
        <v>1610564456.1399999</v>
      </c>
      <c r="D105" s="6">
        <v>0.68712296225156655</v>
      </c>
      <c r="E105" s="1">
        <v>165400</v>
      </c>
      <c r="F105" s="1">
        <v>113650.1379564091</v>
      </c>
      <c r="G105" s="1">
        <v>38.549999999999997</v>
      </c>
      <c r="H105" s="1">
        <v>4381.2128182195702</v>
      </c>
      <c r="I105" s="1">
        <v>8.7487775434713253</v>
      </c>
      <c r="J105" s="5">
        <v>3.4057489727851937</v>
      </c>
      <c r="K105" s="2">
        <v>5.3430285706861316</v>
      </c>
    </row>
    <row r="106" spans="1:11" x14ac:dyDescent="0.45">
      <c r="A106" t="s">
        <v>111</v>
      </c>
      <c r="B106" s="1">
        <v>1365300246</v>
      </c>
      <c r="C106" s="1">
        <v>1943266204.6400001</v>
      </c>
      <c r="D106" s="6">
        <v>0.7025801420001172</v>
      </c>
      <c r="E106" s="1">
        <v>371800</v>
      </c>
      <c r="F106" s="1">
        <v>261219.29679564358</v>
      </c>
      <c r="G106" s="1">
        <v>19.66</v>
      </c>
      <c r="H106" s="1">
        <v>5135.5713750023524</v>
      </c>
      <c r="I106" s="1">
        <v>5.9012598391293904</v>
      </c>
      <c r="J106" s="5">
        <v>4.5656555520067306</v>
      </c>
      <c r="K106" s="2">
        <v>1.3356042871226599</v>
      </c>
    </row>
    <row r="107" spans="1:11" x14ac:dyDescent="0.45">
      <c r="A107" t="s">
        <v>112</v>
      </c>
      <c r="B107" s="1">
        <v>1706913342</v>
      </c>
      <c r="C107" s="1">
        <v>2545754339.1399999</v>
      </c>
      <c r="D107" s="6">
        <v>0.67049413046532413</v>
      </c>
      <c r="E107" s="1">
        <v>359500</v>
      </c>
      <c r="F107" s="1">
        <v>241042.63990228402</v>
      </c>
      <c r="G107" s="1">
        <v>18.5</v>
      </c>
      <c r="H107" s="1">
        <v>4459.2888381922539</v>
      </c>
      <c r="I107" s="1">
        <v>6.2110547080509422</v>
      </c>
      <c r="J107" s="5">
        <v>5.6708960496438454</v>
      </c>
      <c r="K107" s="2">
        <v>0.54015865840709676</v>
      </c>
    </row>
    <row r="108" spans="1:11" x14ac:dyDescent="0.45">
      <c r="A108" t="s">
        <v>113</v>
      </c>
      <c r="B108" s="1">
        <v>1245671970</v>
      </c>
      <c r="C108" s="1">
        <v>1855605040.4200001</v>
      </c>
      <c r="D108" s="6">
        <v>0.6713023207341865</v>
      </c>
      <c r="E108" s="1">
        <v>347200</v>
      </c>
      <c r="F108" s="1">
        <v>233076.16575890954</v>
      </c>
      <c r="G108" s="1">
        <v>30.8</v>
      </c>
      <c r="H108" s="1">
        <v>7178.7459053744142</v>
      </c>
      <c r="I108" s="1">
        <v>6.7061626251781128</v>
      </c>
      <c r="J108" s="5">
        <v>4.845015250850941</v>
      </c>
      <c r="K108" s="2">
        <v>1.8611473743271718</v>
      </c>
    </row>
    <row r="109" spans="1:11" x14ac:dyDescent="0.45">
      <c r="A109" t="s">
        <v>114</v>
      </c>
      <c r="B109" s="1">
        <v>1090634290</v>
      </c>
      <c r="C109" s="1">
        <v>1558048985.71</v>
      </c>
      <c r="D109" s="6">
        <v>0.70000000000192542</v>
      </c>
      <c r="E109" s="1">
        <v>321600</v>
      </c>
      <c r="F109" s="1">
        <v>225120.00000061921</v>
      </c>
      <c r="G109" s="1">
        <v>24.87</v>
      </c>
      <c r="H109" s="1">
        <v>5598.7344000153998</v>
      </c>
      <c r="I109" s="1">
        <v>5.7543315244361537</v>
      </c>
      <c r="J109" s="5">
        <v>3.8981784473170653</v>
      </c>
      <c r="K109" s="2">
        <v>1.8561530771190884</v>
      </c>
    </row>
    <row r="110" spans="1:11" x14ac:dyDescent="0.45">
      <c r="A110" t="s">
        <v>115</v>
      </c>
      <c r="B110" s="1">
        <v>534371350</v>
      </c>
      <c r="C110" s="1">
        <v>818679659.28999996</v>
      </c>
      <c r="D110" s="6">
        <v>0.65272337468776687</v>
      </c>
      <c r="E110" s="1">
        <v>170097.55865567533</v>
      </c>
      <c r="F110" s="1">
        <v>111026.65251188277</v>
      </c>
      <c r="G110" s="1">
        <v>28.36</v>
      </c>
      <c r="H110" s="1">
        <v>3148.7158652369953</v>
      </c>
      <c r="I110" s="1">
        <v>5.1896492100884997</v>
      </c>
      <c r="J110" s="5">
        <v>2.8711423784696004</v>
      </c>
      <c r="K110" s="2">
        <v>2.3185068316188993</v>
      </c>
    </row>
    <row r="111" spans="1:11" x14ac:dyDescent="0.45">
      <c r="A111" t="s">
        <v>116</v>
      </c>
      <c r="B111" s="1">
        <v>842439178</v>
      </c>
      <c r="C111" s="1">
        <v>1164207743.8399999</v>
      </c>
      <c r="D111" s="6">
        <v>0.72361585160163533</v>
      </c>
      <c r="E111" s="1">
        <v>175200</v>
      </c>
      <c r="F111" s="1">
        <v>126777.49720060651</v>
      </c>
      <c r="G111" s="1">
        <v>31.38</v>
      </c>
      <c r="H111" s="1">
        <v>3978.2778621550319</v>
      </c>
      <c r="I111" s="1">
        <v>6.8004749780427893</v>
      </c>
      <c r="J111" s="5">
        <v>3.9149960045131738</v>
      </c>
      <c r="K111" s="2">
        <v>2.8854789735296156</v>
      </c>
    </row>
    <row r="112" spans="1:11" x14ac:dyDescent="0.45">
      <c r="A112" t="s">
        <v>117</v>
      </c>
      <c r="B112" s="1">
        <v>563241407</v>
      </c>
      <c r="C112" s="1">
        <v>756333297.97000003</v>
      </c>
      <c r="D112" s="6">
        <v>0.74470000000230185</v>
      </c>
      <c r="E112" s="1">
        <v>173800</v>
      </c>
      <c r="F112" s="1">
        <v>129428.86000040006</v>
      </c>
      <c r="G112" s="1">
        <v>34.85</v>
      </c>
      <c r="H112" s="1">
        <v>4510.5957710139428</v>
      </c>
      <c r="I112" s="1">
        <v>6.4283719854261161</v>
      </c>
      <c r="J112" s="5">
        <v>3.6988341145067798</v>
      </c>
      <c r="K112" s="2">
        <v>2.7295378709193363</v>
      </c>
    </row>
    <row r="113" spans="1:11" x14ac:dyDescent="0.45">
      <c r="A113" t="s">
        <v>118</v>
      </c>
      <c r="B113" s="1">
        <v>258198000</v>
      </c>
      <c r="C113" s="1">
        <v>368854285.72000003</v>
      </c>
      <c r="D113" s="6">
        <v>0.69999999998915552</v>
      </c>
      <c r="E113" s="1">
        <v>0</v>
      </c>
      <c r="F113" s="1">
        <v>0</v>
      </c>
      <c r="G113" s="1">
        <v>24.13</v>
      </c>
      <c r="H113" s="1">
        <v>0</v>
      </c>
      <c r="I113" s="1"/>
      <c r="J113" s="5">
        <v>2.9370420384776805</v>
      </c>
      <c r="K113" s="2"/>
    </row>
    <row r="114" spans="1:11" x14ac:dyDescent="0.45">
      <c r="A114" t="s">
        <v>119</v>
      </c>
      <c r="B114" s="1">
        <v>597350130</v>
      </c>
      <c r="C114" s="1">
        <v>887206935.12</v>
      </c>
      <c r="D114" s="6">
        <v>0.67329289972153439</v>
      </c>
      <c r="E114" s="1">
        <v>237700</v>
      </c>
      <c r="F114" s="1">
        <v>160041.72226380871</v>
      </c>
      <c r="G114" s="1">
        <v>31.78</v>
      </c>
      <c r="H114" s="1">
        <v>5086.1259335438417</v>
      </c>
      <c r="I114" s="1">
        <v>5.6251876677437229</v>
      </c>
      <c r="J114" s="5">
        <v>3.7212242957992929</v>
      </c>
      <c r="K114" s="2">
        <v>1.90396337194443</v>
      </c>
    </row>
    <row r="115" spans="1:11" x14ac:dyDescent="0.45">
      <c r="A115" t="s">
        <v>120</v>
      </c>
      <c r="B115" s="1">
        <v>291912253</v>
      </c>
      <c r="C115" s="1">
        <v>417762819.83999997</v>
      </c>
      <c r="D115" s="6">
        <v>0.6987511552890231</v>
      </c>
      <c r="E115" s="1">
        <v>217900</v>
      </c>
      <c r="F115" s="1">
        <v>152257.87673747813</v>
      </c>
      <c r="G115" s="1">
        <v>23.14</v>
      </c>
      <c r="H115" s="1">
        <v>3523.2472677052442</v>
      </c>
      <c r="I115" s="1">
        <v>5.0858856264240258</v>
      </c>
      <c r="J115" s="5">
        <v>3.4852465886236104</v>
      </c>
      <c r="K115" s="2">
        <v>1.6006390378004154</v>
      </c>
    </row>
    <row r="116" spans="1:11" x14ac:dyDescent="0.45">
      <c r="A116" t="s">
        <v>121</v>
      </c>
      <c r="B116" s="1">
        <v>653434900</v>
      </c>
      <c r="C116" s="1">
        <v>933478428.57000005</v>
      </c>
      <c r="D116" s="6">
        <v>0.70000000000107121</v>
      </c>
      <c r="E116" s="1">
        <v>266500</v>
      </c>
      <c r="F116" s="1">
        <v>186550.00000028548</v>
      </c>
      <c r="G116" s="1">
        <v>28.98</v>
      </c>
      <c r="H116" s="1">
        <v>5406.2190000082728</v>
      </c>
      <c r="I116" s="1">
        <v>5.2796654198934272</v>
      </c>
      <c r="J116" s="5">
        <v>3.7374768918898424</v>
      </c>
      <c r="K116" s="2">
        <v>1.5421885280035847</v>
      </c>
    </row>
    <row r="117" spans="1:11" x14ac:dyDescent="0.45">
      <c r="A117" t="s">
        <v>122</v>
      </c>
      <c r="B117" s="1">
        <v>331119850</v>
      </c>
      <c r="C117" s="1">
        <v>503642220</v>
      </c>
      <c r="D117" s="6">
        <v>0.65745054098125455</v>
      </c>
      <c r="E117" s="1">
        <v>174300</v>
      </c>
      <c r="F117" s="1">
        <v>114593.62929303267</v>
      </c>
      <c r="G117" s="1">
        <v>15.07</v>
      </c>
      <c r="H117" s="1">
        <v>1726.9259934460024</v>
      </c>
      <c r="I117" s="1">
        <v>3.3453943035702567</v>
      </c>
      <c r="J117" s="5">
        <v>1.7808573317355259</v>
      </c>
      <c r="K117" s="2">
        <v>1.5645369718347308</v>
      </c>
    </row>
    <row r="118" spans="1:11" x14ac:dyDescent="0.45">
      <c r="A118" t="s">
        <v>123</v>
      </c>
      <c r="B118" s="1">
        <v>1308739596</v>
      </c>
      <c r="C118" s="1">
        <v>1939735580.26</v>
      </c>
      <c r="D118" s="6">
        <v>0.67469999999926689</v>
      </c>
      <c r="E118" s="1">
        <v>539200</v>
      </c>
      <c r="F118" s="1">
        <v>363798.2399996047</v>
      </c>
      <c r="G118" s="1">
        <v>28.91</v>
      </c>
      <c r="H118" s="1">
        <v>10517.407118388574</v>
      </c>
      <c r="I118" s="1">
        <v>8.6727196490381573</v>
      </c>
      <c r="J118" s="5">
        <v>5.7525565255277176</v>
      </c>
      <c r="K118" s="2">
        <v>2.9201631235104397</v>
      </c>
    </row>
    <row r="119" spans="1:11" x14ac:dyDescent="0.45">
      <c r="A119" t="s">
        <v>124</v>
      </c>
      <c r="B119" s="1">
        <v>3888672774</v>
      </c>
      <c r="C119" s="1">
        <v>5922434334.6400003</v>
      </c>
      <c r="D119" s="6">
        <v>0.65660040352923155</v>
      </c>
      <c r="E119" s="1">
        <v>585800</v>
      </c>
      <c r="F119" s="1">
        <v>384636.51638742385</v>
      </c>
      <c r="G119" s="1">
        <v>26.01</v>
      </c>
      <c r="H119" s="1">
        <v>10004.395791236895</v>
      </c>
      <c r="I119" s="1">
        <v>6.8569284802380333</v>
      </c>
      <c r="J119" s="5">
        <v>5.3185815042793285</v>
      </c>
      <c r="K119" s="2">
        <v>1.5383469759587047</v>
      </c>
    </row>
    <row r="120" spans="1:11" x14ac:dyDescent="0.45">
      <c r="A120" t="s">
        <v>125</v>
      </c>
      <c r="B120" s="1">
        <v>1288528456</v>
      </c>
      <c r="C120" s="1">
        <v>1915027992.74</v>
      </c>
      <c r="D120" s="6">
        <v>0.67285097705354602</v>
      </c>
      <c r="E120" s="1">
        <v>234900</v>
      </c>
      <c r="F120" s="1">
        <v>158052.69450987797</v>
      </c>
      <c r="G120" s="1">
        <v>29.7</v>
      </c>
      <c r="H120" s="1">
        <v>4694.1650269433758</v>
      </c>
      <c r="I120" s="1">
        <v>5.7543456739033241</v>
      </c>
      <c r="J120" s="5">
        <v>3.7578268349210777</v>
      </c>
      <c r="K120" s="2">
        <v>1.9965188389822464</v>
      </c>
    </row>
    <row r="121" spans="1:11" x14ac:dyDescent="0.45">
      <c r="A121" t="s">
        <v>126</v>
      </c>
      <c r="B121" s="1">
        <v>614777850</v>
      </c>
      <c r="C121" s="1">
        <v>875876691.84000003</v>
      </c>
      <c r="D121" s="6">
        <v>0.70189999999715025</v>
      </c>
      <c r="E121" s="1">
        <v>559000</v>
      </c>
      <c r="F121" s="1">
        <v>392362.09999840701</v>
      </c>
      <c r="G121" s="1">
        <v>13.4</v>
      </c>
      <c r="H121" s="1">
        <v>5257.6521399786534</v>
      </c>
      <c r="I121" s="1">
        <v>5.4272538219134487</v>
      </c>
      <c r="J121" s="5">
        <v>5.3242734218805756</v>
      </c>
      <c r="K121" s="2">
        <v>0.10298040003287312</v>
      </c>
    </row>
    <row r="122" spans="1:11" x14ac:dyDescent="0.45">
      <c r="A122" t="s">
        <v>127</v>
      </c>
      <c r="B122" s="1">
        <v>293038226</v>
      </c>
      <c r="C122" s="1">
        <v>419885694.23000002</v>
      </c>
      <c r="D122" s="6">
        <v>0.69789999999257657</v>
      </c>
      <c r="E122" s="1">
        <v>248000</v>
      </c>
      <c r="F122" s="1">
        <v>173079.19999815899</v>
      </c>
      <c r="G122" s="1">
        <v>31.1</v>
      </c>
      <c r="H122" s="1">
        <v>5382.7631199427451</v>
      </c>
      <c r="I122" s="1">
        <v>5.1105739512966837</v>
      </c>
      <c r="J122" s="5">
        <v>3.6927020785000386</v>
      </c>
      <c r="K122" s="2">
        <v>1.4178718727966451</v>
      </c>
    </row>
    <row r="123" spans="1:11" x14ac:dyDescent="0.45">
      <c r="A123" t="s">
        <v>128</v>
      </c>
      <c r="B123" s="1">
        <v>1069827460</v>
      </c>
      <c r="C123" s="1">
        <v>1528324942.8599999</v>
      </c>
      <c r="D123" s="6">
        <v>0.69999999999869145</v>
      </c>
      <c r="E123" s="1">
        <v>470800</v>
      </c>
      <c r="F123" s="1">
        <v>329559.99999938393</v>
      </c>
      <c r="G123" s="1">
        <v>10.5</v>
      </c>
      <c r="H123" s="1">
        <v>3460.3799999935309</v>
      </c>
      <c r="I123" s="1">
        <v>4.1795057612792359</v>
      </c>
      <c r="J123" s="5">
        <v>3.8335830301047826</v>
      </c>
      <c r="K123" s="2">
        <v>0.34592273117445327</v>
      </c>
    </row>
    <row r="124" spans="1:11" x14ac:dyDescent="0.45">
      <c r="A124" t="s">
        <v>129</v>
      </c>
      <c r="B124" s="1">
        <v>93077390</v>
      </c>
      <c r="C124" s="1">
        <v>124053565.23999999</v>
      </c>
      <c r="D124" s="6">
        <v>0.75030000000345021</v>
      </c>
      <c r="E124" s="1">
        <v>0</v>
      </c>
      <c r="F124" s="1">
        <v>0</v>
      </c>
      <c r="G124" s="1">
        <v>35</v>
      </c>
      <c r="H124" s="1">
        <v>0</v>
      </c>
      <c r="I124" s="1"/>
      <c r="J124" s="5">
        <v>4.7666891609910111</v>
      </c>
      <c r="K124" s="2"/>
    </row>
    <row r="125" spans="1:11" x14ac:dyDescent="0.45">
      <c r="A125" t="s">
        <v>130</v>
      </c>
      <c r="B125" s="1">
        <v>893540260</v>
      </c>
      <c r="C125" s="1">
        <v>1276486085.71</v>
      </c>
      <c r="D125" s="6">
        <v>0.70000000000235019</v>
      </c>
      <c r="E125" s="1">
        <v>231600</v>
      </c>
      <c r="F125" s="1">
        <v>162120.0000005443</v>
      </c>
      <c r="G125" s="1">
        <v>34.04</v>
      </c>
      <c r="H125" s="1">
        <v>5518.5648000185274</v>
      </c>
      <c r="I125" s="1">
        <v>7.1678050681489101</v>
      </c>
      <c r="J125" s="5">
        <v>4.1374534591569825</v>
      </c>
      <c r="K125" s="2">
        <v>3.0303516089919276</v>
      </c>
    </row>
    <row r="126" spans="1:11" x14ac:dyDescent="0.45">
      <c r="A126" t="s">
        <v>131</v>
      </c>
      <c r="B126" s="1">
        <v>602426200</v>
      </c>
      <c r="C126" s="1">
        <v>856327221.03999996</v>
      </c>
      <c r="D126" s="6">
        <v>0.70349999999808488</v>
      </c>
      <c r="E126" s="1">
        <v>389300</v>
      </c>
      <c r="F126" s="1">
        <v>273872.54999925446</v>
      </c>
      <c r="G126" s="1">
        <v>13.25</v>
      </c>
      <c r="H126" s="1">
        <v>3628.8112874901217</v>
      </c>
      <c r="I126" s="1">
        <v>4.8627286934541001</v>
      </c>
      <c r="J126" s="5">
        <v>4.522993506427289</v>
      </c>
      <c r="K126" s="2">
        <v>0.33973518702681105</v>
      </c>
    </row>
    <row r="127" spans="1:11" x14ac:dyDescent="0.45">
      <c r="A127" t="s">
        <v>132</v>
      </c>
      <c r="B127" s="1">
        <v>3041571770</v>
      </c>
      <c r="C127" s="1">
        <v>4581945298.2599993</v>
      </c>
      <c r="D127" s="6">
        <v>0.66381669182193015</v>
      </c>
      <c r="E127" s="1">
        <v>301200</v>
      </c>
      <c r="F127" s="1">
        <v>199941.58757676536</v>
      </c>
      <c r="G127" s="1">
        <v>22.31</v>
      </c>
      <c r="H127" s="1">
        <v>4460.696818837635</v>
      </c>
      <c r="I127" s="1">
        <v>5.1349105776880801</v>
      </c>
      <c r="J127" s="5">
        <v>3.2187235482498058</v>
      </c>
      <c r="K127" s="2">
        <v>1.9161870294382743</v>
      </c>
    </row>
    <row r="128" spans="1:11" x14ac:dyDescent="0.45">
      <c r="A128" t="s">
        <v>133</v>
      </c>
      <c r="B128" s="1">
        <v>623670847</v>
      </c>
      <c r="C128" s="1">
        <v>931091945.25</v>
      </c>
      <c r="D128" s="6">
        <v>0.66982734646312847</v>
      </c>
      <c r="E128" s="1">
        <v>431900</v>
      </c>
      <c r="F128" s="1">
        <v>289298.43093742518</v>
      </c>
      <c r="G128" s="1">
        <v>19.84</v>
      </c>
      <c r="H128" s="1">
        <v>5739.6808697985152</v>
      </c>
      <c r="I128" s="1">
        <v>5.2950062453168094</v>
      </c>
      <c r="J128" s="5">
        <v>4.4132418808634739</v>
      </c>
      <c r="K128" s="2">
        <v>0.8817643644533355</v>
      </c>
    </row>
    <row r="129" spans="1:11" x14ac:dyDescent="0.45">
      <c r="A129" t="s">
        <v>134</v>
      </c>
      <c r="B129" s="1">
        <v>1732009557</v>
      </c>
      <c r="C129" s="1">
        <v>2754468125</v>
      </c>
      <c r="D129" s="6">
        <v>0.62880000000000003</v>
      </c>
      <c r="E129" s="1">
        <v>307500</v>
      </c>
      <c r="F129" s="1">
        <v>193356</v>
      </c>
      <c r="G129" s="1">
        <v>37.14</v>
      </c>
      <c r="H129" s="1">
        <v>7181.2418399999997</v>
      </c>
      <c r="I129" s="1">
        <v>6.335178721714966</v>
      </c>
      <c r="J129" s="5">
        <v>4.0672558629437985</v>
      </c>
      <c r="K129" s="2">
        <v>2.2679228587711675</v>
      </c>
    </row>
    <row r="130" spans="1:11" x14ac:dyDescent="0.45">
      <c r="A130" t="s">
        <v>135</v>
      </c>
      <c r="B130" s="1">
        <v>659366310</v>
      </c>
      <c r="C130" s="1">
        <v>941951871.42999995</v>
      </c>
      <c r="D130" s="6">
        <v>0.69999999999893836</v>
      </c>
      <c r="E130" s="1">
        <v>271500</v>
      </c>
      <c r="F130" s="1">
        <v>190049.99999971176</v>
      </c>
      <c r="G130" s="1">
        <v>23.37</v>
      </c>
      <c r="H130" s="1">
        <v>4441.4684999932633</v>
      </c>
      <c r="I130" s="1">
        <v>4.6456445792513605</v>
      </c>
      <c r="J130" s="5">
        <v>3.2393944396230965</v>
      </c>
      <c r="K130" s="2">
        <v>1.4062501396282641</v>
      </c>
    </row>
    <row r="131" spans="1:11" x14ac:dyDescent="0.45">
      <c r="A131" t="s">
        <v>136</v>
      </c>
      <c r="B131" s="1">
        <v>1648926104</v>
      </c>
      <c r="C131" s="1">
        <v>2445026844.5999999</v>
      </c>
      <c r="D131" s="6">
        <v>0.67440000000071987</v>
      </c>
      <c r="E131" s="1">
        <v>239400</v>
      </c>
      <c r="F131" s="1">
        <v>161451.36000017234</v>
      </c>
      <c r="G131" s="1">
        <v>35.51</v>
      </c>
      <c r="H131" s="1">
        <v>5733.137793606119</v>
      </c>
      <c r="I131" s="1">
        <v>5.8868432714229728</v>
      </c>
      <c r="J131" s="5">
        <v>4.2528952778131819</v>
      </c>
      <c r="K131" s="2">
        <v>1.6339479936097909</v>
      </c>
    </row>
    <row r="132" spans="1:11" x14ac:dyDescent="0.45">
      <c r="A132" t="s">
        <v>137</v>
      </c>
      <c r="B132" s="1">
        <v>1533827124</v>
      </c>
      <c r="C132" s="1">
        <v>2331248892.4699998</v>
      </c>
      <c r="D132" s="6">
        <v>0.65794224244108179</v>
      </c>
      <c r="E132" s="1">
        <v>260400</v>
      </c>
      <c r="F132" s="1">
        <v>171328.15993165769</v>
      </c>
      <c r="G132" s="1">
        <v>27.6</v>
      </c>
      <c r="H132" s="1">
        <v>4728.6572141137522</v>
      </c>
      <c r="I132" s="1">
        <v>5.6254695735251277</v>
      </c>
      <c r="J132" s="5">
        <v>4.0686013061308905</v>
      </c>
      <c r="K132" s="2">
        <v>1.5568682673942371</v>
      </c>
    </row>
    <row r="133" spans="1:11" x14ac:dyDescent="0.45">
      <c r="A133" t="s">
        <v>138</v>
      </c>
      <c r="B133" s="1">
        <v>2794154711</v>
      </c>
      <c r="C133" s="1">
        <v>3991649587.1400003</v>
      </c>
      <c r="D133" s="6">
        <v>0.700000000000501</v>
      </c>
      <c r="E133" s="1">
        <v>254400</v>
      </c>
      <c r="F133" s="1">
        <v>178080.00000012745</v>
      </c>
      <c r="G133" s="1">
        <v>28.36</v>
      </c>
      <c r="H133" s="1">
        <v>5050.3488000036141</v>
      </c>
      <c r="I133" s="1">
        <v>6.1065351131790653</v>
      </c>
      <c r="J133" s="5">
        <v>4.0136654462028618</v>
      </c>
      <c r="K133" s="2">
        <v>2.0928696669762035</v>
      </c>
    </row>
    <row r="134" spans="1:11" x14ac:dyDescent="0.45">
      <c r="A134" t="s">
        <v>139</v>
      </c>
      <c r="B134" s="1">
        <v>112898580</v>
      </c>
      <c r="C134" s="1">
        <v>167147893.63</v>
      </c>
      <c r="D134" s="6">
        <v>0.67544123678826162</v>
      </c>
      <c r="E134" s="1">
        <v>206000</v>
      </c>
      <c r="F134" s="1">
        <v>139140.89477838189</v>
      </c>
      <c r="G134" s="1">
        <v>31</v>
      </c>
      <c r="H134" s="1">
        <v>4313.3677381298385</v>
      </c>
      <c r="I134" s="1">
        <v>6.733009284813134</v>
      </c>
      <c r="J134" s="5">
        <v>3.1673575500727447</v>
      </c>
      <c r="K134" s="2">
        <v>3.5656517347403893</v>
      </c>
    </row>
    <row r="135" spans="1:11" x14ac:dyDescent="0.45">
      <c r="A135" t="s">
        <v>140</v>
      </c>
      <c r="B135" s="1">
        <v>561292808</v>
      </c>
      <c r="C135" s="1">
        <v>801846868.57000005</v>
      </c>
      <c r="D135" s="6">
        <v>0.70000000000124707</v>
      </c>
      <c r="E135" s="1">
        <v>184600</v>
      </c>
      <c r="F135" s="1">
        <v>129220.00000023021</v>
      </c>
      <c r="G135" s="1">
        <v>33.03</v>
      </c>
      <c r="H135" s="1">
        <v>4268.1366000076041</v>
      </c>
      <c r="I135" s="1">
        <v>6.8431428067653304</v>
      </c>
      <c r="J135" s="5">
        <v>4.1290991688712371</v>
      </c>
      <c r="K135" s="2">
        <v>2.7140436378940933</v>
      </c>
    </row>
    <row r="136" spans="1:11" x14ac:dyDescent="0.45">
      <c r="A136" t="s">
        <v>141</v>
      </c>
      <c r="B136" s="1">
        <v>12652777166</v>
      </c>
      <c r="C136" s="1">
        <v>21031678321.639999</v>
      </c>
      <c r="D136" s="6">
        <v>0.60160568132031833</v>
      </c>
      <c r="E136" s="1">
        <v>480200</v>
      </c>
      <c r="F136" s="1">
        <v>288891.04817001685</v>
      </c>
      <c r="G136" s="1">
        <v>24.79</v>
      </c>
      <c r="H136" s="1">
        <v>7161.6090841347177</v>
      </c>
      <c r="I136" s="1">
        <v>9.0243187088228396</v>
      </c>
      <c r="J136" s="5">
        <v>5.2887597693096033</v>
      </c>
      <c r="K136" s="2">
        <v>3.7355589395132363</v>
      </c>
    </row>
    <row r="137" spans="1:11" x14ac:dyDescent="0.45">
      <c r="A137" t="s">
        <v>142</v>
      </c>
      <c r="B137" s="1">
        <v>150890825</v>
      </c>
      <c r="C137" s="1">
        <v>231599649.52000001</v>
      </c>
      <c r="D137" s="6">
        <v>0.65151577436635832</v>
      </c>
      <c r="E137" s="1">
        <v>204500</v>
      </c>
      <c r="F137" s="1">
        <v>133234.97585792028</v>
      </c>
      <c r="G137" s="1">
        <v>31.5</v>
      </c>
      <c r="H137" s="1">
        <v>4196.9017395244882</v>
      </c>
      <c r="I137" s="1">
        <v>5.8112735246808196</v>
      </c>
      <c r="J137" s="5">
        <v>3.1035072670514694</v>
      </c>
      <c r="K137" s="2">
        <v>2.7077662576293502</v>
      </c>
    </row>
    <row r="138" spans="1:11" x14ac:dyDescent="0.45">
      <c r="A138" t="s">
        <v>143</v>
      </c>
      <c r="B138" s="1">
        <v>1943585839</v>
      </c>
      <c r="C138" s="1">
        <v>3024513553.4000001</v>
      </c>
      <c r="D138" s="6">
        <v>0.64261105287993248</v>
      </c>
      <c r="E138" s="1">
        <v>403900</v>
      </c>
      <c r="F138" s="1">
        <v>259550.60425820472</v>
      </c>
      <c r="G138" s="1">
        <v>20.43</v>
      </c>
      <c r="H138" s="1">
        <v>5302.6188449951223</v>
      </c>
      <c r="I138" s="1">
        <v>6.8602352610066921</v>
      </c>
      <c r="J138" s="5">
        <v>4.0088022314399323</v>
      </c>
      <c r="K138" s="2">
        <v>2.8514330295667598</v>
      </c>
    </row>
    <row r="139" spans="1:11" x14ac:dyDescent="0.45">
      <c r="A139" t="s">
        <v>144</v>
      </c>
      <c r="B139" s="1">
        <v>3020095240</v>
      </c>
      <c r="C139" s="1">
        <v>4444028980.5100002</v>
      </c>
      <c r="D139" s="6">
        <v>0.67958495618392922</v>
      </c>
      <c r="E139" s="1">
        <v>236500</v>
      </c>
      <c r="F139" s="1">
        <v>160721.84213749925</v>
      </c>
      <c r="G139" s="1">
        <v>35.630000000000003</v>
      </c>
      <c r="H139" s="1">
        <v>5726.5192353590992</v>
      </c>
      <c r="I139" s="1">
        <v>8.5616111523474263</v>
      </c>
      <c r="J139" s="5">
        <v>5.804004707873216</v>
      </c>
      <c r="K139" s="2">
        <v>2.7576064444742103</v>
      </c>
    </row>
    <row r="140" spans="1:11" x14ac:dyDescent="0.45">
      <c r="A140" t="s">
        <v>145</v>
      </c>
      <c r="B140" s="1">
        <v>1083102605</v>
      </c>
      <c r="C140" s="1">
        <v>1572659640.6400001</v>
      </c>
      <c r="D140" s="6">
        <v>0.68870757347039635</v>
      </c>
      <c r="E140" s="1">
        <v>279600</v>
      </c>
      <c r="F140" s="1">
        <v>192562.63754232283</v>
      </c>
      <c r="G140" s="1">
        <v>27.12</v>
      </c>
      <c r="H140" s="1">
        <v>5222.2987301477961</v>
      </c>
      <c r="I140" s="1">
        <v>5.2376450300859476</v>
      </c>
      <c r="J140" s="5">
        <v>3.8395943129389045</v>
      </c>
      <c r="K140" s="2">
        <v>1.3980507171470431</v>
      </c>
    </row>
    <row r="141" spans="1:11" x14ac:dyDescent="0.45">
      <c r="A141" t="s">
        <v>146</v>
      </c>
      <c r="B141" s="1">
        <v>367303384</v>
      </c>
      <c r="C141" s="1">
        <v>526675342.69999999</v>
      </c>
      <c r="D141" s="6">
        <v>0.69740000000193669</v>
      </c>
      <c r="E141" s="1">
        <v>182300</v>
      </c>
      <c r="F141" s="1">
        <v>127136.02000035306</v>
      </c>
      <c r="G141" s="1">
        <v>33.630000000000003</v>
      </c>
      <c r="H141" s="1">
        <v>4275.5843526118742</v>
      </c>
      <c r="I141" s="1">
        <v>6.3633289467516105</v>
      </c>
      <c r="J141" s="5">
        <v>3.9047029583235298</v>
      </c>
      <c r="K141" s="2">
        <v>2.4586259884280808</v>
      </c>
    </row>
    <row r="142" spans="1:11" x14ac:dyDescent="0.45">
      <c r="A142" t="s">
        <v>147</v>
      </c>
      <c r="B142" s="1">
        <v>452970340</v>
      </c>
      <c r="C142" s="1">
        <v>727404656.21000004</v>
      </c>
      <c r="D142" s="6">
        <v>0.62272125443919146</v>
      </c>
      <c r="E142" s="1">
        <v>209900</v>
      </c>
      <c r="F142" s="1">
        <v>130709.19130678629</v>
      </c>
      <c r="G142" s="1">
        <v>22.87</v>
      </c>
      <c r="H142" s="1">
        <v>2989.3192051862025</v>
      </c>
      <c r="I142" s="1">
        <v>4.2750975418829045</v>
      </c>
      <c r="J142" s="5">
        <v>2.838841992293573</v>
      </c>
      <c r="K142" s="2">
        <v>1.4362555495893314</v>
      </c>
    </row>
    <row r="143" spans="1:11" x14ac:dyDescent="0.45">
      <c r="A143" t="s">
        <v>148</v>
      </c>
      <c r="B143" s="1">
        <v>1012903127</v>
      </c>
      <c r="C143" s="1">
        <v>1455295897.5400002</v>
      </c>
      <c r="D143" s="6">
        <v>0.69601180674815954</v>
      </c>
      <c r="E143" s="1">
        <v>249500</v>
      </c>
      <c r="F143" s="1">
        <v>173654.94578366581</v>
      </c>
      <c r="G143" s="1">
        <v>31.05</v>
      </c>
      <c r="H143" s="1">
        <v>5391.9860665828228</v>
      </c>
      <c r="I143" s="1">
        <v>4.8755220190996011</v>
      </c>
      <c r="J143" s="5">
        <v>3.9712069323530428</v>
      </c>
      <c r="K143" s="2">
        <v>0.90431508674655836</v>
      </c>
    </row>
    <row r="144" spans="1:11" x14ac:dyDescent="0.45">
      <c r="A144" t="s">
        <v>149</v>
      </c>
      <c r="B144" s="1">
        <v>1230277600</v>
      </c>
      <c r="C144" s="1">
        <v>1741924405.1800001</v>
      </c>
      <c r="D144" s="6">
        <v>0.70627496597527173</v>
      </c>
      <c r="E144" s="1">
        <v>147200</v>
      </c>
      <c r="F144" s="1">
        <v>103963.67499155999</v>
      </c>
      <c r="G144" s="1">
        <v>34.46</v>
      </c>
      <c r="H144" s="1">
        <v>3582.5882402091574</v>
      </c>
      <c r="I144" s="1">
        <v>6.367460970085947</v>
      </c>
      <c r="J144" s="5">
        <v>4.2393775036682122</v>
      </c>
      <c r="K144" s="2">
        <v>2.1280834664177348</v>
      </c>
    </row>
    <row r="145" spans="1:11" x14ac:dyDescent="0.45">
      <c r="A145" t="s">
        <v>150</v>
      </c>
      <c r="B145" s="1">
        <v>3162880160</v>
      </c>
      <c r="C145" s="1">
        <v>4518400228.5699997</v>
      </c>
      <c r="D145" s="6">
        <v>0.70000000000022133</v>
      </c>
      <c r="E145" s="1">
        <v>357800</v>
      </c>
      <c r="F145" s="1">
        <v>250460.00000007919</v>
      </c>
      <c r="G145" s="1">
        <v>32.161000000000001</v>
      </c>
      <c r="H145" s="1">
        <v>8055.0440600025468</v>
      </c>
      <c r="I145" s="1">
        <v>7.2364561412988238</v>
      </c>
      <c r="J145" s="5">
        <v>5.0054637538430189</v>
      </c>
      <c r="K145" s="2">
        <v>2.2309923874558049</v>
      </c>
    </row>
    <row r="146" spans="1:11" x14ac:dyDescent="0.45">
      <c r="A146" t="s">
        <v>151</v>
      </c>
      <c r="B146" s="1">
        <v>67501670</v>
      </c>
      <c r="C146" s="1">
        <v>96915534.819999993</v>
      </c>
      <c r="D146" s="6">
        <v>0.69649999997802214</v>
      </c>
      <c r="E146" s="1">
        <v>0</v>
      </c>
      <c r="F146" s="1">
        <v>0</v>
      </c>
      <c r="G146" s="1">
        <v>29</v>
      </c>
      <c r="H146" s="1">
        <v>0</v>
      </c>
      <c r="I146" s="1"/>
      <c r="J146" s="5">
        <v>3.8301103715561551</v>
      </c>
      <c r="K146" s="2"/>
    </row>
    <row r="147" spans="1:11" x14ac:dyDescent="0.45">
      <c r="A147" t="s">
        <v>152</v>
      </c>
      <c r="B147" s="1">
        <v>1281499977</v>
      </c>
      <c r="C147" s="1">
        <v>1753428239.5799999</v>
      </c>
      <c r="D147" s="6">
        <v>0.73085396258187263</v>
      </c>
      <c r="E147" s="1">
        <v>181900</v>
      </c>
      <c r="F147" s="1">
        <v>132942.33579364262</v>
      </c>
      <c r="G147" s="1">
        <v>36.11</v>
      </c>
      <c r="H147" s="1">
        <v>4800.5477455084356</v>
      </c>
      <c r="I147" s="1">
        <v>8.0061168851560769</v>
      </c>
      <c r="J147" s="5">
        <v>3.8786273933908504</v>
      </c>
      <c r="K147" s="2">
        <v>4.1274894917652265</v>
      </c>
    </row>
    <row r="148" spans="1:11" x14ac:dyDescent="0.45">
      <c r="A148" t="s">
        <v>153</v>
      </c>
      <c r="B148" s="1">
        <v>159190790</v>
      </c>
      <c r="C148" s="1">
        <v>227415414.28999999</v>
      </c>
      <c r="D148" s="6">
        <v>0.69999999998680829</v>
      </c>
      <c r="E148" s="1">
        <v>214500</v>
      </c>
      <c r="F148" s="1">
        <v>150149.99999717038</v>
      </c>
      <c r="G148" s="1">
        <v>24.25</v>
      </c>
      <c r="H148" s="1">
        <v>3641.1374999313816</v>
      </c>
      <c r="I148" s="1">
        <v>4.7902140450604929</v>
      </c>
      <c r="J148" s="5">
        <v>3.6193146686951883</v>
      </c>
      <c r="K148" s="2">
        <v>1.1708993763653046</v>
      </c>
    </row>
    <row r="149" spans="1:11" x14ac:dyDescent="0.45">
      <c r="A149" t="s">
        <v>154</v>
      </c>
      <c r="B149" s="1">
        <v>2690357870</v>
      </c>
      <c r="C149" s="1">
        <v>3843368385.7199998</v>
      </c>
      <c r="D149" s="6">
        <v>0.69999999999895923</v>
      </c>
      <c r="E149" s="1">
        <v>240500</v>
      </c>
      <c r="F149" s="1">
        <v>168349.99999974971</v>
      </c>
      <c r="G149" s="1">
        <v>26.89</v>
      </c>
      <c r="H149" s="1">
        <v>4526.9314999932694</v>
      </c>
      <c r="I149" s="1">
        <v>6.1125189035825951</v>
      </c>
      <c r="J149" s="5">
        <v>3.7576028163600479</v>
      </c>
      <c r="K149" s="2">
        <v>2.3549160872225472</v>
      </c>
    </row>
    <row r="150" spans="1:11" x14ac:dyDescent="0.45">
      <c r="A150" t="s">
        <v>155</v>
      </c>
      <c r="B150" s="1">
        <v>301799854</v>
      </c>
      <c r="C150" s="1">
        <v>445461039.11000001</v>
      </c>
      <c r="D150" s="6">
        <v>0.67750000000667843</v>
      </c>
      <c r="E150" s="1">
        <v>333000</v>
      </c>
      <c r="F150" s="1">
        <v>225607.50000222391</v>
      </c>
      <c r="G150" s="1">
        <v>14.2</v>
      </c>
      <c r="H150" s="1">
        <v>3203.6265000315793</v>
      </c>
      <c r="I150" s="1">
        <v>3.5256991141050777</v>
      </c>
      <c r="J150" s="5">
        <v>4.0230863452250469</v>
      </c>
      <c r="K150" s="2">
        <v>-0.49738723111996919</v>
      </c>
    </row>
    <row r="151" spans="1:11" x14ac:dyDescent="0.45">
      <c r="A151" t="s">
        <v>156</v>
      </c>
      <c r="B151" s="1">
        <v>940719400</v>
      </c>
      <c r="C151" s="1">
        <v>1492511677.8199999</v>
      </c>
      <c r="D151" s="6">
        <v>0.63029282382167917</v>
      </c>
      <c r="E151" s="1">
        <v>584300</v>
      </c>
      <c r="F151" s="1">
        <v>368280.09695900715</v>
      </c>
      <c r="G151" s="1">
        <v>13.5</v>
      </c>
      <c r="H151" s="1">
        <v>4971.7813089465963</v>
      </c>
      <c r="I151" s="1">
        <v>6.1112930021223244</v>
      </c>
      <c r="J151" s="5">
        <v>5.3698139962936997</v>
      </c>
      <c r="K151" s="2">
        <v>0.74147900582862469</v>
      </c>
    </row>
    <row r="152" spans="1:11" x14ac:dyDescent="0.45">
      <c r="A152" t="s">
        <v>157</v>
      </c>
      <c r="B152" s="1">
        <v>2291887070</v>
      </c>
      <c r="C152" s="1">
        <v>3205093384.1099997</v>
      </c>
      <c r="D152" s="6">
        <v>0.7150765345442246</v>
      </c>
      <c r="E152" s="1">
        <v>109200</v>
      </c>
      <c r="F152" s="1">
        <v>78086.357572229332</v>
      </c>
      <c r="G152" s="1">
        <v>58.22</v>
      </c>
      <c r="H152" s="1">
        <v>4546.1877378551917</v>
      </c>
      <c r="I152" s="1">
        <v>11.23430878952033</v>
      </c>
      <c r="J152" s="5">
        <v>4.9878311441669503</v>
      </c>
      <c r="K152" s="2">
        <v>6.2464776453533801</v>
      </c>
    </row>
    <row r="153" spans="1:11" x14ac:dyDescent="0.45">
      <c r="A153" t="s">
        <v>158</v>
      </c>
      <c r="B153" s="1">
        <v>1409090500</v>
      </c>
      <c r="C153" s="1">
        <v>2083519773.3499999</v>
      </c>
      <c r="D153" s="6">
        <v>0.67630291683499855</v>
      </c>
      <c r="E153" s="1">
        <v>225200</v>
      </c>
      <c r="F153" s="1">
        <v>152303.41687124167</v>
      </c>
      <c r="G153" s="1">
        <v>24.8</v>
      </c>
      <c r="H153" s="1">
        <v>3777.1247384067938</v>
      </c>
      <c r="I153" s="1">
        <v>4.9727799494533595</v>
      </c>
      <c r="J153" s="5">
        <v>4.0739539575373938</v>
      </c>
      <c r="K153" s="2">
        <v>0.89882599191596579</v>
      </c>
    </row>
    <row r="154" spans="1:11" x14ac:dyDescent="0.45">
      <c r="A154" t="s">
        <v>159</v>
      </c>
      <c r="B154" s="1">
        <v>1244015690</v>
      </c>
      <c r="C154" s="1">
        <v>1837219504.1799998</v>
      </c>
      <c r="D154" s="6">
        <v>0.67711870419927722</v>
      </c>
      <c r="E154" s="1">
        <v>212000</v>
      </c>
      <c r="F154" s="1">
        <v>143549.16529024678</v>
      </c>
      <c r="G154" s="1">
        <v>25.09</v>
      </c>
      <c r="H154" s="1">
        <v>3601.6485571322914</v>
      </c>
      <c r="I154" s="1">
        <v>4.5751486968475037</v>
      </c>
      <c r="J154" s="5">
        <v>3.7537965404572455</v>
      </c>
      <c r="K154" s="2">
        <v>0.82135215639025816</v>
      </c>
    </row>
    <row r="155" spans="1:11" x14ac:dyDescent="0.45">
      <c r="A155" t="s">
        <v>160</v>
      </c>
      <c r="B155" s="1">
        <v>4505492169</v>
      </c>
      <c r="C155" s="1">
        <v>6909301007.9700003</v>
      </c>
      <c r="D155" s="6">
        <v>0.65209087920801767</v>
      </c>
      <c r="E155" s="1">
        <v>289700</v>
      </c>
      <c r="F155" s="1">
        <v>188910.72770656273</v>
      </c>
      <c r="G155" s="1">
        <v>37.369999999999997</v>
      </c>
      <c r="H155" s="1">
        <v>7059.5938943942483</v>
      </c>
      <c r="I155" s="1">
        <v>8.1548751797921302</v>
      </c>
      <c r="J155" s="5">
        <v>5.5806355956409659</v>
      </c>
      <c r="K155" s="2">
        <v>2.5742395841511643</v>
      </c>
    </row>
    <row r="156" spans="1:11" x14ac:dyDescent="0.45">
      <c r="A156" t="s">
        <v>161</v>
      </c>
      <c r="B156" s="1">
        <v>1882152873</v>
      </c>
      <c r="C156" s="1">
        <v>2688789818.5700002</v>
      </c>
      <c r="D156" s="6">
        <v>0.70000000000037188</v>
      </c>
      <c r="E156" s="1">
        <v>165800</v>
      </c>
      <c r="F156" s="1">
        <v>116060.00000006166</v>
      </c>
      <c r="G156" s="1">
        <v>31.25</v>
      </c>
      <c r="H156" s="1">
        <v>3626.8750000019268</v>
      </c>
      <c r="I156" s="1">
        <v>7.1330586476850231</v>
      </c>
      <c r="J156" s="5">
        <v>4.0848340639045597</v>
      </c>
      <c r="K156" s="2">
        <v>3.0482245837804633</v>
      </c>
    </row>
    <row r="157" spans="1:11" x14ac:dyDescent="0.45">
      <c r="A157" t="s">
        <v>162</v>
      </c>
      <c r="B157" s="1">
        <v>888903199</v>
      </c>
      <c r="C157" s="1">
        <v>1344604406.52</v>
      </c>
      <c r="D157" s="6">
        <v>0.66108901226985395</v>
      </c>
      <c r="E157" s="1">
        <v>319900</v>
      </c>
      <c r="F157" s="1">
        <v>211482.37502512627</v>
      </c>
      <c r="G157" s="1">
        <v>21.79</v>
      </c>
      <c r="H157" s="1">
        <v>4608.2009517975011</v>
      </c>
      <c r="I157" s="1">
        <v>5.8818586166460332</v>
      </c>
      <c r="J157" s="5">
        <v>4.3619973650035693</v>
      </c>
      <c r="K157" s="2">
        <v>1.5198612516424639</v>
      </c>
    </row>
    <row r="158" spans="1:11" x14ac:dyDescent="0.45">
      <c r="A158" t="s">
        <v>163</v>
      </c>
      <c r="B158" s="1">
        <v>2189679600</v>
      </c>
      <c r="C158" s="1">
        <v>3301190411.5799999</v>
      </c>
      <c r="D158" s="6">
        <v>0.6632999999996928</v>
      </c>
      <c r="E158" s="1">
        <v>756200</v>
      </c>
      <c r="F158" s="1">
        <v>501587.45999976771</v>
      </c>
      <c r="G158" s="1">
        <v>28.24</v>
      </c>
      <c r="H158" s="1">
        <v>14164.82987039344</v>
      </c>
      <c r="I158" s="1">
        <v>6.5224315725365907</v>
      </c>
      <c r="J158" s="5">
        <v>5.5596230620110418</v>
      </c>
      <c r="K158" s="2">
        <v>0.96280851052554883</v>
      </c>
    </row>
    <row r="159" spans="1:11" x14ac:dyDescent="0.45">
      <c r="A159" t="s">
        <v>164</v>
      </c>
      <c r="B159" s="1">
        <v>8763992220</v>
      </c>
      <c r="C159" s="1">
        <v>12519988885.709999</v>
      </c>
      <c r="D159" s="6">
        <v>0.70000000000023965</v>
      </c>
      <c r="E159" s="1">
        <v>1101800</v>
      </c>
      <c r="F159" s="1">
        <v>771260.00000026403</v>
      </c>
      <c r="G159" s="1">
        <v>17.940000000000001</v>
      </c>
      <c r="H159" s="1">
        <v>13836.404400004738</v>
      </c>
      <c r="I159" s="1">
        <v>8.4934376055078893</v>
      </c>
      <c r="J159" s="5">
        <v>6.2292371220592946</v>
      </c>
      <c r="K159" s="2">
        <v>2.2642004834485947</v>
      </c>
    </row>
    <row r="160" spans="1:11" x14ac:dyDescent="0.45">
      <c r="A160" t="s">
        <v>165</v>
      </c>
      <c r="B160" s="1">
        <v>1737269250</v>
      </c>
      <c r="C160" s="1">
        <v>2536961054.0299997</v>
      </c>
      <c r="D160" s="6">
        <v>0.6847835709737532</v>
      </c>
      <c r="E160" s="1">
        <v>237800</v>
      </c>
      <c r="F160" s="1">
        <v>162841.53317755851</v>
      </c>
      <c r="G160" s="1">
        <v>36.74</v>
      </c>
      <c r="H160" s="1">
        <v>5982.7979289434998</v>
      </c>
      <c r="I160" s="1">
        <v>7.7502402084895401</v>
      </c>
      <c r="J160" s="5">
        <v>5.3253877798648448</v>
      </c>
      <c r="K160" s="2">
        <v>2.4248524286246953</v>
      </c>
    </row>
    <row r="161" spans="1:11" x14ac:dyDescent="0.45">
      <c r="A161" t="s">
        <v>166</v>
      </c>
      <c r="B161" s="1">
        <v>318749471</v>
      </c>
      <c r="C161" s="1">
        <v>434915364.98999995</v>
      </c>
      <c r="D161" s="6">
        <v>0.73289999999730759</v>
      </c>
      <c r="E161" s="1">
        <v>205000</v>
      </c>
      <c r="F161" s="1">
        <v>150244.49999944805</v>
      </c>
      <c r="G161" s="1">
        <v>27.34</v>
      </c>
      <c r="H161" s="1">
        <v>4107.6846299849094</v>
      </c>
      <c r="I161" s="1">
        <v>5.586710320138331</v>
      </c>
      <c r="J161" s="5">
        <v>3.1491919881369919</v>
      </c>
      <c r="K161" s="2">
        <v>2.4375183320013392</v>
      </c>
    </row>
    <row r="162" spans="1:11" x14ac:dyDescent="0.45">
      <c r="A162" t="s">
        <v>167</v>
      </c>
      <c r="B162" s="1">
        <v>3272502630</v>
      </c>
      <c r="C162" s="1">
        <v>4996868518.9300003</v>
      </c>
      <c r="D162" s="6">
        <v>0.65491069408821556</v>
      </c>
      <c r="E162" s="1">
        <v>710500</v>
      </c>
      <c r="F162" s="1">
        <v>465314.04814967717</v>
      </c>
      <c r="G162" s="1">
        <v>26.513200000000001</v>
      </c>
      <c r="H162" s="1">
        <v>12336.964421402021</v>
      </c>
      <c r="I162" s="1">
        <v>7.1686942801371458</v>
      </c>
      <c r="J162" s="5">
        <v>5.5411620676231577</v>
      </c>
      <c r="K162" s="2">
        <v>1.6275322125139882</v>
      </c>
    </row>
    <row r="163" spans="1:11" x14ac:dyDescent="0.45">
      <c r="A163" t="s">
        <v>168</v>
      </c>
      <c r="B163" s="1">
        <v>509869940</v>
      </c>
      <c r="C163" s="1">
        <v>743427529.02999997</v>
      </c>
      <c r="D163" s="6">
        <v>0.68583677640409912</v>
      </c>
      <c r="E163" s="1">
        <v>165815.313059034</v>
      </c>
      <c r="F163" s="1">
        <v>113722.23978684439</v>
      </c>
      <c r="G163" s="1">
        <v>31.91</v>
      </c>
      <c r="H163" s="1">
        <v>3628.8766715982047</v>
      </c>
      <c r="I163" s="1">
        <v>6.8784742718467777</v>
      </c>
      <c r="J163" s="5">
        <v>4.071397198008011</v>
      </c>
      <c r="K163" s="2">
        <v>2.8070770738387667</v>
      </c>
    </row>
    <row r="164" spans="1:11" x14ac:dyDescent="0.45">
      <c r="A164" t="s">
        <v>169</v>
      </c>
      <c r="B164" s="1">
        <v>510397680</v>
      </c>
      <c r="C164" s="1">
        <v>756244608.02999997</v>
      </c>
      <c r="D164" s="6">
        <v>0.67491083517219963</v>
      </c>
      <c r="E164" s="1">
        <v>142907.78624360714</v>
      </c>
      <c r="F164" s="1">
        <v>96450.013366283078</v>
      </c>
      <c r="G164" s="1">
        <v>29.06</v>
      </c>
      <c r="H164" s="1">
        <v>2802.837388424186</v>
      </c>
      <c r="I164" s="1">
        <v>6.7704656950195323</v>
      </c>
      <c r="J164" s="5">
        <v>3.1783265601101531</v>
      </c>
      <c r="K164" s="2">
        <v>3.5921391349093792</v>
      </c>
    </row>
    <row r="165" spans="1:11" x14ac:dyDescent="0.45">
      <c r="A165" t="s">
        <v>170</v>
      </c>
      <c r="B165" s="1">
        <v>1441265850</v>
      </c>
      <c r="C165" s="1">
        <v>2205836884.5599999</v>
      </c>
      <c r="D165" s="6">
        <v>0.65338731983688381</v>
      </c>
      <c r="E165" s="1">
        <v>207900</v>
      </c>
      <c r="F165" s="1">
        <v>135839.22379408815</v>
      </c>
      <c r="G165" s="1">
        <v>30.47</v>
      </c>
      <c r="H165" s="1">
        <v>4139.0211490058655</v>
      </c>
      <c r="I165" s="1">
        <v>5.0486950172060521</v>
      </c>
      <c r="J165" s="5">
        <v>3.3610881358753173</v>
      </c>
      <c r="K165" s="2">
        <v>1.6876068813307348</v>
      </c>
    </row>
    <row r="166" spans="1:11" x14ac:dyDescent="0.45">
      <c r="A166" t="s">
        <v>171</v>
      </c>
      <c r="B166" s="1">
        <v>573492630</v>
      </c>
      <c r="C166" s="1">
        <v>886113457.98000002</v>
      </c>
      <c r="D166" s="6">
        <v>0.64719999999474553</v>
      </c>
      <c r="E166" s="1">
        <v>168900</v>
      </c>
      <c r="F166" s="1">
        <v>109312.07999911252</v>
      </c>
      <c r="G166" s="1">
        <v>26.23</v>
      </c>
      <c r="H166" s="1">
        <v>2867.2558583767213</v>
      </c>
      <c r="I166" s="1">
        <v>4.1588185460326077</v>
      </c>
      <c r="J166" s="5">
        <v>2.8972794699923132</v>
      </c>
      <c r="K166" s="2">
        <v>1.2615390760402945</v>
      </c>
    </row>
    <row r="167" spans="1:11" x14ac:dyDescent="0.45">
      <c r="A167" t="s">
        <v>172</v>
      </c>
      <c r="B167" s="1">
        <v>1018390360</v>
      </c>
      <c r="C167" s="1">
        <v>1483955780.8300002</v>
      </c>
      <c r="D167" s="6">
        <v>0.68626732221791542</v>
      </c>
      <c r="E167" s="1">
        <v>211000</v>
      </c>
      <c r="F167" s="1">
        <v>144802.40498798015</v>
      </c>
      <c r="G167" s="1">
        <v>27.17</v>
      </c>
      <c r="H167" s="1">
        <v>3934.2813435234207</v>
      </c>
      <c r="I167" s="1">
        <v>4.8980756987704899</v>
      </c>
      <c r="J167" s="5">
        <v>3.8464305611208243</v>
      </c>
      <c r="K167" s="2">
        <v>1.0516451376496656</v>
      </c>
    </row>
    <row r="168" spans="1:11" x14ac:dyDescent="0.45">
      <c r="A168" t="s">
        <v>173</v>
      </c>
      <c r="B168" s="1">
        <v>917228930</v>
      </c>
      <c r="C168" s="1">
        <v>1331440393.4099998</v>
      </c>
      <c r="D168" s="6">
        <v>0.68889973185420039</v>
      </c>
      <c r="E168" s="1">
        <v>401800</v>
      </c>
      <c r="F168" s="1">
        <v>276799.9122590177</v>
      </c>
      <c r="G168" s="1">
        <v>34.97</v>
      </c>
      <c r="H168" s="1">
        <v>9679.6929316978494</v>
      </c>
      <c r="I168" s="1">
        <v>7.2554889602868178</v>
      </c>
      <c r="J168" s="5">
        <v>5.4228539814725858</v>
      </c>
      <c r="K168" s="2">
        <v>1.832634978814232</v>
      </c>
    </row>
    <row r="169" spans="1:11" x14ac:dyDescent="0.45">
      <c r="A169" t="s">
        <v>174</v>
      </c>
      <c r="B169" s="1">
        <v>911580870</v>
      </c>
      <c r="C169" s="1">
        <v>1228049131.0800002</v>
      </c>
      <c r="D169" s="6">
        <v>0.74229999999944296</v>
      </c>
      <c r="E169" s="1">
        <v>319900</v>
      </c>
      <c r="F169" s="1">
        <v>237461.76999982182</v>
      </c>
      <c r="G169" s="1">
        <v>25.69</v>
      </c>
      <c r="H169" s="1">
        <v>6100.3928712954221</v>
      </c>
      <c r="I169" s="1">
        <v>7.5922748864908796</v>
      </c>
      <c r="J169" s="5">
        <v>4.5201741608388479</v>
      </c>
      <c r="K169" s="2">
        <v>3.0721007256520316</v>
      </c>
    </row>
    <row r="170" spans="1:11" x14ac:dyDescent="0.45">
      <c r="A170" t="s">
        <v>175</v>
      </c>
      <c r="B170" s="1">
        <v>550849358</v>
      </c>
      <c r="C170" s="1">
        <v>834999784.75</v>
      </c>
      <c r="D170" s="6">
        <v>0.65970000000050899</v>
      </c>
      <c r="E170" s="1">
        <v>235300</v>
      </c>
      <c r="F170" s="1">
        <v>155227.41000011977</v>
      </c>
      <c r="G170" s="1">
        <v>23.1</v>
      </c>
      <c r="H170" s="1">
        <v>3585.7531710027665</v>
      </c>
      <c r="I170" s="1">
        <v>4.5623752080346671</v>
      </c>
      <c r="J170" s="5">
        <v>3.4114564463829278</v>
      </c>
      <c r="K170" s="2">
        <v>1.1509187616517393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MedianIncome_2011-2015</vt:lpstr>
      <vt:lpstr>FY 2015 Mill Rates</vt:lpstr>
      <vt:lpstr>GISTable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Towle</dc:creator>
  <cp:lastModifiedBy>Michael Towle</cp:lastModifiedBy>
  <dcterms:created xsi:type="dcterms:W3CDTF">2017-08-15T17:37:58Z</dcterms:created>
  <dcterms:modified xsi:type="dcterms:W3CDTF">2018-04-30T18:50:51Z</dcterms:modified>
</cp:coreProperties>
</file>